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สำนักฯ 7\CD ส่งตลาดหลักทรัพย์\ปี 2562\ไตรมาส 3\ริชี่ เพลซ 2002\"/>
    </mc:Choice>
  </mc:AlternateContent>
  <xr:revisionPtr revIDLastSave="0" documentId="13_ncr:1_{8A099D8D-E691-485E-9003-13E21957E082}" xr6:coauthVersionLast="45" xr6:coauthVersionMax="45" xr10:uidLastSave="{00000000-0000-0000-0000-000000000000}"/>
  <bookViews>
    <workbookView xWindow="-120" yWindow="-120" windowWidth="29040" windowHeight="15840" tabRatio="890" firstSheet="13" activeTab="13" xr2:uid="{00000000-000D-0000-FFFF-FFFF00000000}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 YE'14" sheetId="49" state="hidden" r:id="rId8"/>
    <sheet name="Account YE'14" sheetId="50" state="hidden" r:id="rId9"/>
    <sheet name="Cash Flows YE'14" sheetId="46" state="hidden" r:id="rId10"/>
    <sheet name="Account Q3'14" sheetId="47" state="hidden" r:id="rId11"/>
    <sheet name="Lead Q3'14" sheetId="48" state="hidden" r:id="rId12"/>
    <sheet name="หมายเหตุ" sheetId="40" state="hidden" r:id="rId13"/>
    <sheet name="Financial position" sheetId="59" r:id="rId14"/>
    <sheet name="Comprehensive income (3 month)" sheetId="62" r:id="rId15"/>
    <sheet name="Comprehensive income (9 month)" sheetId="63" r:id="rId16"/>
    <sheet name="Change-Consol" sheetId="64" r:id="rId17"/>
    <sheet name="Change-Separate " sheetId="65" r:id="rId18"/>
    <sheet name="Cash flows " sheetId="66" r:id="rId19"/>
    <sheet name="GT_Custom" sheetId="8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\g" localSheetId="9">#REF!</definedName>
    <definedName name="\g" localSheetId="17">#REF!</definedName>
    <definedName name="\g" localSheetId="14">#REF!</definedName>
    <definedName name="\g" localSheetId="15">#REF!</definedName>
    <definedName name="\g">#REF!</definedName>
    <definedName name="\q" localSheetId="9">#REF!</definedName>
    <definedName name="\q" localSheetId="17">#REF!</definedName>
    <definedName name="\q" localSheetId="15">#REF!</definedName>
    <definedName name="\q">#REF!</definedName>
    <definedName name="\z" localSheetId="9">#REF!</definedName>
    <definedName name="\z" localSheetId="17">#REF!</definedName>
    <definedName name="\z" localSheetId="15">#REF!</definedName>
    <definedName name="\z">#REF!</definedName>
    <definedName name="_____dkk1" localSheetId="17">#REF!</definedName>
    <definedName name="_____dkk1" localSheetId="15">#REF!</definedName>
    <definedName name="_____dkk1">#REF!</definedName>
    <definedName name="_____dkk2" localSheetId="17">#REF!</definedName>
    <definedName name="_____dkk2" localSheetId="15">#REF!</definedName>
    <definedName name="_____dkk2">#REF!</definedName>
    <definedName name="_____exp10" localSheetId="17">#REF!</definedName>
    <definedName name="_____exp10" localSheetId="15">#REF!</definedName>
    <definedName name="_____exp10">#REF!</definedName>
    <definedName name="_____exp11" localSheetId="17">#REF!</definedName>
    <definedName name="_____exp11" localSheetId="15">#REF!</definedName>
    <definedName name="_____exp11">#REF!</definedName>
    <definedName name="_____exp12" localSheetId="17">#REF!</definedName>
    <definedName name="_____exp12" localSheetId="15">#REF!</definedName>
    <definedName name="_____exp12">#REF!</definedName>
    <definedName name="_____EXP22" localSheetId="17">#REF!</definedName>
    <definedName name="_____EXP22" localSheetId="15">#REF!</definedName>
    <definedName name="_____EXP22">#REF!</definedName>
    <definedName name="_____exp5" localSheetId="17">#REF!</definedName>
    <definedName name="_____exp5" localSheetId="15">#REF!</definedName>
    <definedName name="_____exp5">#REF!</definedName>
    <definedName name="_____exp7" localSheetId="17">#REF!</definedName>
    <definedName name="_____exp7" localSheetId="15">#REF!</definedName>
    <definedName name="_____exp7">#REF!</definedName>
    <definedName name="_____exp8" localSheetId="17">#REF!</definedName>
    <definedName name="_____exp8" localSheetId="15">#REF!</definedName>
    <definedName name="_____exp8">#REF!</definedName>
    <definedName name="_____exp9" localSheetId="17">#REF!</definedName>
    <definedName name="_____exp9" localSheetId="15">#REF!</definedName>
    <definedName name="_____exp9">#REF!</definedName>
    <definedName name="_____h2">[1]เงินกู้ธนชาติ!$G$2</definedName>
    <definedName name="_____lit1" localSheetId="17">#REF!</definedName>
    <definedName name="_____lit1" localSheetId="15">#REF!</definedName>
    <definedName name="_____lit1" localSheetId="13">#REF!</definedName>
    <definedName name="_____lit1">#REF!</definedName>
    <definedName name="_____lit2" localSheetId="17">#REF!</definedName>
    <definedName name="_____lit2" localSheetId="15">#REF!</definedName>
    <definedName name="_____lit2">#REF!</definedName>
    <definedName name="_____SCB1">'[2]SCB 1 - Current'!$F$10</definedName>
    <definedName name="_____SCB2">'[2]SCB 2 - Current'!$F$11</definedName>
    <definedName name="_____Us1" localSheetId="17">#REF!</definedName>
    <definedName name="_____Us1" localSheetId="15">#REF!</definedName>
    <definedName name="_____Us1" localSheetId="13">#REF!</definedName>
    <definedName name="_____Us1">#REF!</definedName>
    <definedName name="_____Us2" localSheetId="17">#REF!</definedName>
    <definedName name="_____Us2" localSheetId="15">#REF!</definedName>
    <definedName name="_____Us2">#REF!</definedName>
    <definedName name="____dkk1" localSheetId="9">#REF!</definedName>
    <definedName name="____dkk1" localSheetId="17">#REF!</definedName>
    <definedName name="____dkk1" localSheetId="15">#REF!</definedName>
    <definedName name="____dkk1">#REF!</definedName>
    <definedName name="____dkk2" localSheetId="9">#REF!</definedName>
    <definedName name="____dkk2" localSheetId="17">#REF!</definedName>
    <definedName name="____dkk2" localSheetId="15">#REF!</definedName>
    <definedName name="____dkk2">#REF!</definedName>
    <definedName name="____exp10" localSheetId="9">#REF!</definedName>
    <definedName name="____exp10" localSheetId="17">#REF!</definedName>
    <definedName name="____exp10" localSheetId="15">#REF!</definedName>
    <definedName name="____exp10">#REF!</definedName>
    <definedName name="____exp11" localSheetId="9">#REF!</definedName>
    <definedName name="____exp11" localSheetId="17">#REF!</definedName>
    <definedName name="____exp11" localSheetId="15">#REF!</definedName>
    <definedName name="____exp11">#REF!</definedName>
    <definedName name="____exp12" localSheetId="9">#REF!</definedName>
    <definedName name="____exp12" localSheetId="17">#REF!</definedName>
    <definedName name="____exp12" localSheetId="15">#REF!</definedName>
    <definedName name="____exp12">#REF!</definedName>
    <definedName name="____EXP22" localSheetId="9">#REF!</definedName>
    <definedName name="____EXP22" localSheetId="17">#REF!</definedName>
    <definedName name="____EXP22" localSheetId="15">#REF!</definedName>
    <definedName name="____EXP22">#REF!</definedName>
    <definedName name="____exp5" localSheetId="9">#REF!</definedName>
    <definedName name="____exp5" localSheetId="17">#REF!</definedName>
    <definedName name="____exp5" localSheetId="15">#REF!</definedName>
    <definedName name="____exp5">#REF!</definedName>
    <definedName name="____exp7" localSheetId="9">#REF!</definedName>
    <definedName name="____exp7" localSheetId="17">#REF!</definedName>
    <definedName name="____exp7" localSheetId="15">#REF!</definedName>
    <definedName name="____exp7">#REF!</definedName>
    <definedName name="____exp8" localSheetId="9">#REF!</definedName>
    <definedName name="____exp8" localSheetId="17">#REF!</definedName>
    <definedName name="____exp8" localSheetId="15">#REF!</definedName>
    <definedName name="____exp8">#REF!</definedName>
    <definedName name="____exp9" localSheetId="9">#REF!</definedName>
    <definedName name="____exp9" localSheetId="17">#REF!</definedName>
    <definedName name="____exp9" localSheetId="15">#REF!</definedName>
    <definedName name="____exp9">#REF!</definedName>
    <definedName name="____FGS6" localSheetId="15">#REF!</definedName>
    <definedName name="____FGS6">#REF!</definedName>
    <definedName name="____h2">[1]เงินกู้ธนชาติ!$G$2</definedName>
    <definedName name="____lit1" localSheetId="9">#REF!</definedName>
    <definedName name="____lit1" localSheetId="17">#REF!</definedName>
    <definedName name="____lit1" localSheetId="15">#REF!</definedName>
    <definedName name="____lit1" localSheetId="13">#REF!</definedName>
    <definedName name="____lit1">#REF!</definedName>
    <definedName name="____lit2" localSheetId="9">#REF!</definedName>
    <definedName name="____lit2" localSheetId="17">#REF!</definedName>
    <definedName name="____lit2" localSheetId="15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9">#REF!</definedName>
    <definedName name="____Us1" localSheetId="17">#REF!</definedName>
    <definedName name="____Us1" localSheetId="15">#REF!</definedName>
    <definedName name="____Us1" localSheetId="13">#REF!</definedName>
    <definedName name="____Us1">#REF!</definedName>
    <definedName name="____Us2" localSheetId="9">#REF!</definedName>
    <definedName name="____Us2" localSheetId="17">#REF!</definedName>
    <definedName name="____Us2" localSheetId="15">#REF!</definedName>
    <definedName name="____Us2">#REF!</definedName>
    <definedName name="___dkk1" localSheetId="9">#REF!</definedName>
    <definedName name="___dkk1" localSheetId="17">#REF!</definedName>
    <definedName name="___dkk1" localSheetId="15">#REF!</definedName>
    <definedName name="___dkk1">#REF!</definedName>
    <definedName name="___dkk2" localSheetId="17">#REF!</definedName>
    <definedName name="___dkk2" localSheetId="15">#REF!</definedName>
    <definedName name="___dkk2">#REF!</definedName>
    <definedName name="___exp10" localSheetId="17">#REF!</definedName>
    <definedName name="___exp10" localSheetId="15">#REF!</definedName>
    <definedName name="___exp10">#REF!</definedName>
    <definedName name="___exp11" localSheetId="17">#REF!</definedName>
    <definedName name="___exp11" localSheetId="15">#REF!</definedName>
    <definedName name="___exp11">#REF!</definedName>
    <definedName name="___exp12" localSheetId="17">#REF!</definedName>
    <definedName name="___exp12" localSheetId="15">#REF!</definedName>
    <definedName name="___exp12">#REF!</definedName>
    <definedName name="___EXP22" localSheetId="17">#REF!</definedName>
    <definedName name="___EXP22" localSheetId="15">#REF!</definedName>
    <definedName name="___EXP22">#REF!</definedName>
    <definedName name="___exp5" localSheetId="17">#REF!</definedName>
    <definedName name="___exp5" localSheetId="15">#REF!</definedName>
    <definedName name="___exp5">#REF!</definedName>
    <definedName name="___exp7" localSheetId="17">#REF!</definedName>
    <definedName name="___exp7" localSheetId="15">#REF!</definedName>
    <definedName name="___exp7">#REF!</definedName>
    <definedName name="___exp8" localSheetId="17">#REF!</definedName>
    <definedName name="___exp8" localSheetId="15">#REF!</definedName>
    <definedName name="___exp8">#REF!</definedName>
    <definedName name="___exp9" localSheetId="17">#REF!</definedName>
    <definedName name="___exp9" localSheetId="15">#REF!</definedName>
    <definedName name="___exp9">#REF!</definedName>
    <definedName name="___FGS6" localSheetId="17">#REF!</definedName>
    <definedName name="___FGS6" localSheetId="15">#REF!</definedName>
    <definedName name="___FGS6">#REF!</definedName>
    <definedName name="___h2">[1]เงินกู้ธนชาติ!$G$2</definedName>
    <definedName name="___lit1" localSheetId="17">#REF!</definedName>
    <definedName name="___lit1" localSheetId="15">#REF!</definedName>
    <definedName name="___lit1" localSheetId="13">#REF!</definedName>
    <definedName name="___lit1">#REF!</definedName>
    <definedName name="___lit2" localSheetId="17">#REF!</definedName>
    <definedName name="___lit2" localSheetId="15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7">#REF!</definedName>
    <definedName name="___Us1" localSheetId="15">#REF!</definedName>
    <definedName name="___Us1" localSheetId="13">#REF!</definedName>
    <definedName name="___Us1">#REF!</definedName>
    <definedName name="___Us2" localSheetId="17">#REF!</definedName>
    <definedName name="___Us2" localSheetId="15">#REF!</definedName>
    <definedName name="___Us2">#REF!</definedName>
    <definedName name="__123Graph_D" localSheetId="9" hidden="1">[4]A!#REF!</definedName>
    <definedName name="__123Graph_D" localSheetId="17" hidden="1">[4]A!#REF!</definedName>
    <definedName name="__123Graph_D" localSheetId="14" hidden="1">[4]A!#REF!</definedName>
    <definedName name="__123Graph_D" localSheetId="15" hidden="1">[4]A!#REF!</definedName>
    <definedName name="__123Graph_D" hidden="1">[4]A!#REF!</definedName>
    <definedName name="__dkk1" localSheetId="9">#REF!</definedName>
    <definedName name="__dkk1" localSheetId="17">#REF!</definedName>
    <definedName name="__dkk1" localSheetId="15">#REF!</definedName>
    <definedName name="__dkk1" localSheetId="13">#REF!</definedName>
    <definedName name="__dkk1">#REF!</definedName>
    <definedName name="__dkk2" localSheetId="9">#REF!</definedName>
    <definedName name="__dkk2" localSheetId="17">#REF!</definedName>
    <definedName name="__dkk2" localSheetId="15">#REF!</definedName>
    <definedName name="__dkk2">#REF!</definedName>
    <definedName name="__exp10" localSheetId="17">#REF!</definedName>
    <definedName name="__exp10" localSheetId="15">#REF!</definedName>
    <definedName name="__exp10">#REF!</definedName>
    <definedName name="__exp11" localSheetId="17">#REF!</definedName>
    <definedName name="__exp11" localSheetId="15">#REF!</definedName>
    <definedName name="__exp11">#REF!</definedName>
    <definedName name="__exp12" localSheetId="17">#REF!</definedName>
    <definedName name="__exp12" localSheetId="15">#REF!</definedName>
    <definedName name="__exp12">#REF!</definedName>
    <definedName name="__EXP22" localSheetId="17">#REF!</definedName>
    <definedName name="__EXP22" localSheetId="15">#REF!</definedName>
    <definedName name="__EXP22">#REF!</definedName>
    <definedName name="__exp5" localSheetId="17">#REF!</definedName>
    <definedName name="__exp5" localSheetId="15">#REF!</definedName>
    <definedName name="__exp5">#REF!</definedName>
    <definedName name="__exp7" localSheetId="17">#REF!</definedName>
    <definedName name="__exp7" localSheetId="15">#REF!</definedName>
    <definedName name="__exp7">#REF!</definedName>
    <definedName name="__exp8" localSheetId="17">#REF!</definedName>
    <definedName name="__exp8" localSheetId="15">#REF!</definedName>
    <definedName name="__exp8">#REF!</definedName>
    <definedName name="__exp9" localSheetId="17">#REF!</definedName>
    <definedName name="__exp9" localSheetId="15">#REF!</definedName>
    <definedName name="__exp9">#REF!</definedName>
    <definedName name="__FGS6" localSheetId="17">#REF!</definedName>
    <definedName name="__FGS6" localSheetId="15">#REF!</definedName>
    <definedName name="__FGS6">#REF!</definedName>
    <definedName name="__h2">[1]เงินกู้ธนชาติ!$G$2</definedName>
    <definedName name="__IntlFixup" hidden="1">TRUE</definedName>
    <definedName name="__lit1" localSheetId="9">#REF!</definedName>
    <definedName name="__lit1" localSheetId="17">#REF!</definedName>
    <definedName name="__lit1" localSheetId="14">#REF!</definedName>
    <definedName name="__lit1" localSheetId="15">#REF!</definedName>
    <definedName name="__lit1">#REF!</definedName>
    <definedName name="__lit2" localSheetId="9">#REF!</definedName>
    <definedName name="__lit2" localSheetId="17">#REF!</definedName>
    <definedName name="__lit2" localSheetId="15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9">#REF!</definedName>
    <definedName name="__Us1" localSheetId="17">#REF!</definedName>
    <definedName name="__Us1" localSheetId="14">#REF!</definedName>
    <definedName name="__Us1" localSheetId="15">#REF!</definedName>
    <definedName name="__Us1">#REF!</definedName>
    <definedName name="__Us2" localSheetId="9">#REF!</definedName>
    <definedName name="__Us2" localSheetId="17">#REF!</definedName>
    <definedName name="__Us2" localSheetId="15">#REF!</definedName>
    <definedName name="__Us2">#REF!</definedName>
    <definedName name="_dkk1" localSheetId="3">#REF!</definedName>
    <definedName name="_dkk1" localSheetId="2">#REF!</definedName>
    <definedName name="_dkk1" localSheetId="9">#REF!</definedName>
    <definedName name="_dkk1" localSheetId="17">#REF!</definedName>
    <definedName name="_dkk1" localSheetId="14">#REF!</definedName>
    <definedName name="_dkk1" localSheetId="15">#REF!</definedName>
    <definedName name="_dkk1">#REF!</definedName>
    <definedName name="_dkk2" localSheetId="3">#REF!</definedName>
    <definedName name="_dkk2" localSheetId="2">#REF!</definedName>
    <definedName name="_dkk2" localSheetId="9">#REF!</definedName>
    <definedName name="_dkk2" localSheetId="17">#REF!</definedName>
    <definedName name="_dkk2" localSheetId="14">#REF!</definedName>
    <definedName name="_dkk2" localSheetId="15">#REF!</definedName>
    <definedName name="_dkk2">#REF!</definedName>
    <definedName name="_exp10" localSheetId="3">#REF!</definedName>
    <definedName name="_exp10" localSheetId="2">#REF!</definedName>
    <definedName name="_exp10" localSheetId="9">#REF!</definedName>
    <definedName name="_exp10" localSheetId="17">#REF!</definedName>
    <definedName name="_exp10" localSheetId="14">#REF!</definedName>
    <definedName name="_exp10" localSheetId="15">#REF!</definedName>
    <definedName name="_exp10">#REF!</definedName>
    <definedName name="_exp11" localSheetId="3">#REF!</definedName>
    <definedName name="_exp11" localSheetId="2">#REF!</definedName>
    <definedName name="_exp11" localSheetId="9">#REF!</definedName>
    <definedName name="_exp11" localSheetId="17">#REF!</definedName>
    <definedName name="_exp11" localSheetId="14">#REF!</definedName>
    <definedName name="_exp11" localSheetId="15">#REF!</definedName>
    <definedName name="_exp11">#REF!</definedName>
    <definedName name="_exp12" localSheetId="3">#REF!</definedName>
    <definedName name="_exp12" localSheetId="2">#REF!</definedName>
    <definedName name="_exp12" localSheetId="9">#REF!</definedName>
    <definedName name="_exp12" localSheetId="17">#REF!</definedName>
    <definedName name="_exp12" localSheetId="14">#REF!</definedName>
    <definedName name="_exp12" localSheetId="15">#REF!</definedName>
    <definedName name="_exp12">#REF!</definedName>
    <definedName name="_EXP22" localSheetId="3">#REF!</definedName>
    <definedName name="_EXP22" localSheetId="2">#REF!</definedName>
    <definedName name="_EXP22" localSheetId="9">#REF!</definedName>
    <definedName name="_EXP22" localSheetId="17">#REF!</definedName>
    <definedName name="_EXP22" localSheetId="14">#REF!</definedName>
    <definedName name="_EXP22" localSheetId="15">#REF!</definedName>
    <definedName name="_EXP22">#REF!</definedName>
    <definedName name="_exp5" localSheetId="3">#REF!</definedName>
    <definedName name="_exp5" localSheetId="2">#REF!</definedName>
    <definedName name="_exp5" localSheetId="9">#REF!</definedName>
    <definedName name="_exp5" localSheetId="17">#REF!</definedName>
    <definedName name="_exp5" localSheetId="14">#REF!</definedName>
    <definedName name="_exp5" localSheetId="15">#REF!</definedName>
    <definedName name="_exp5">#REF!</definedName>
    <definedName name="_exp7" localSheetId="3">#REF!</definedName>
    <definedName name="_exp7" localSheetId="2">#REF!</definedName>
    <definedName name="_exp7" localSheetId="9">#REF!</definedName>
    <definedName name="_exp7" localSheetId="17">#REF!</definedName>
    <definedName name="_exp7" localSheetId="14">#REF!</definedName>
    <definedName name="_exp7" localSheetId="15">#REF!</definedName>
    <definedName name="_exp7">#REF!</definedName>
    <definedName name="_exp8" localSheetId="3">#REF!</definedName>
    <definedName name="_exp8" localSheetId="2">#REF!</definedName>
    <definedName name="_exp8" localSheetId="9">#REF!</definedName>
    <definedName name="_exp8" localSheetId="17">#REF!</definedName>
    <definedName name="_exp8" localSheetId="14">#REF!</definedName>
    <definedName name="_exp8" localSheetId="15">#REF!</definedName>
    <definedName name="_exp8">#REF!</definedName>
    <definedName name="_exp9" localSheetId="3">#REF!</definedName>
    <definedName name="_exp9" localSheetId="2">#REF!</definedName>
    <definedName name="_exp9" localSheetId="9">#REF!</definedName>
    <definedName name="_exp9" localSheetId="17">#REF!</definedName>
    <definedName name="_exp9" localSheetId="14">#REF!</definedName>
    <definedName name="_exp9" localSheetId="15">#REF!</definedName>
    <definedName name="_exp9">#REF!</definedName>
    <definedName name="_FGS6" localSheetId="17">#REF!</definedName>
    <definedName name="_FGS6" localSheetId="15">#REF!</definedName>
    <definedName name="_FGS6">#REF!</definedName>
    <definedName name="_xlnm._FilterDatabase" localSheetId="8" hidden="1">'Account YE''14'!$A$7:$H$284</definedName>
    <definedName name="_xlnm._FilterDatabase" localSheetId="6" hidden="1">Sheet3!$A$9:$J$533</definedName>
    <definedName name="_h2">[1]เงินกู้ธนชาติ!$G$2</definedName>
    <definedName name="_Key1" localSheetId="9" hidden="1">#REF!</definedName>
    <definedName name="_Key1" localSheetId="17" hidden="1">#REF!</definedName>
    <definedName name="_Key1" localSheetId="15" hidden="1">#REF!</definedName>
    <definedName name="_Key1" localSheetId="13" hidden="1">#REF!</definedName>
    <definedName name="_Key1" hidden="1">#REF!</definedName>
    <definedName name="_lit1" localSheetId="3">#REF!</definedName>
    <definedName name="_lit1" localSheetId="2">#REF!</definedName>
    <definedName name="_lit1" localSheetId="9">#REF!</definedName>
    <definedName name="_lit1" localSheetId="17">#REF!</definedName>
    <definedName name="_lit1" localSheetId="14">#REF!</definedName>
    <definedName name="_lit1" localSheetId="15">#REF!</definedName>
    <definedName name="_lit1">#REF!</definedName>
    <definedName name="_lit2" localSheetId="3">#REF!</definedName>
    <definedName name="_lit2" localSheetId="2">#REF!</definedName>
    <definedName name="_lit2" localSheetId="9">#REF!</definedName>
    <definedName name="_lit2" localSheetId="17">#REF!</definedName>
    <definedName name="_lit2" localSheetId="14">#REF!</definedName>
    <definedName name="_lit2" localSheetId="15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9" hidden="1">#REF!</definedName>
    <definedName name="_Sort" localSheetId="17" hidden="1">#REF!</definedName>
    <definedName name="_Sort" localSheetId="15" hidden="1">#REF!</definedName>
    <definedName name="_Sort" localSheetId="13" hidden="1">#REF!</definedName>
    <definedName name="_Sort" hidden="1">#REF!</definedName>
    <definedName name="_Us1" localSheetId="3">#REF!</definedName>
    <definedName name="_Us1" localSheetId="2">#REF!</definedName>
    <definedName name="_Us1" localSheetId="9">#REF!</definedName>
    <definedName name="_Us1" localSheetId="17">#REF!</definedName>
    <definedName name="_Us1" localSheetId="14">#REF!</definedName>
    <definedName name="_Us1" localSheetId="15">#REF!</definedName>
    <definedName name="_Us1">#REF!</definedName>
    <definedName name="_Us2" localSheetId="3">#REF!</definedName>
    <definedName name="_Us2" localSheetId="2">#REF!</definedName>
    <definedName name="_Us2" localSheetId="9">#REF!</definedName>
    <definedName name="_Us2" localSheetId="17">#REF!</definedName>
    <definedName name="_Us2" localSheetId="14">#REF!</definedName>
    <definedName name="_Us2" localSheetId="15">#REF!</definedName>
    <definedName name="_Us2">#REF!</definedName>
    <definedName name="A" localSheetId="9">#REF!</definedName>
    <definedName name="A" localSheetId="17">#REF!</definedName>
    <definedName name="A" localSheetId="15">#REF!</definedName>
    <definedName name="A">#REF!</definedName>
    <definedName name="A.C.I.B.Carpet_Int." localSheetId="9">#REF!</definedName>
    <definedName name="A.C.I.B.Carpet_Int." localSheetId="17">#REF!</definedName>
    <definedName name="A.C.I.B.Carpet_Int." localSheetId="14">#REF!</definedName>
    <definedName name="A.C.I.B.Carpet_Int." localSheetId="15">#REF!</definedName>
    <definedName name="A.C.I.B.Carpet_Int.">#REF!</definedName>
    <definedName name="A_Top_Paint" localSheetId="9">#REF!</definedName>
    <definedName name="A_Top_Paint" localSheetId="17">#REF!</definedName>
    <definedName name="A_Top_Paint" localSheetId="15">#REF!</definedName>
    <definedName name="A_Top_Paint">#REF!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9">'Cash Flows YE''14'!aa</definedName>
    <definedName name="aa" localSheetId="17">#N/A</definedName>
    <definedName name="aa" localSheetId="14">'Comprehensive income (3 month)'!aa</definedName>
    <definedName name="aa" localSheetId="15">'Comprehensive income (9 month)'!aa</definedName>
    <definedName name="aa" localSheetId="13">#N/A</definedName>
    <definedName name="aa">'Cash Flows Q1''2012'!aa</definedName>
    <definedName name="AAA" localSheetId="9">#REF!</definedName>
    <definedName name="AAA" localSheetId="17">#REF!</definedName>
    <definedName name="AAA" localSheetId="15">#REF!</definedName>
    <definedName name="AAA" localSheetId="13">#REF!</definedName>
    <definedName name="AAA">#REF!</definedName>
    <definedName name="ABC" localSheetId="9">#REF!</definedName>
    <definedName name="ABC" localSheetId="17">#REF!</definedName>
    <definedName name="ABC" localSheetId="15">#REF!</definedName>
    <definedName name="ABC">#REF!</definedName>
    <definedName name="AC" localSheetId="9">[5]REVENUE!#REF!</definedName>
    <definedName name="AC" localSheetId="17">[5]REVENUE!#REF!</definedName>
    <definedName name="AC" localSheetId="14">[5]REVENUE!#REF!</definedName>
    <definedName name="AC" localSheetId="15">[5]REVENUE!#REF!</definedName>
    <definedName name="AC">[5]REVENUE!#REF!</definedName>
    <definedName name="ACT__THAILAND__CO._LTD." localSheetId="9">#REF!</definedName>
    <definedName name="ACT__THAILAND__CO._LTD." localSheetId="17">#REF!</definedName>
    <definedName name="ACT__THAILAND__CO._LTD." localSheetId="15">#REF!</definedName>
    <definedName name="ACT__THAILAND__CO._LTD." localSheetId="13">#REF!</definedName>
    <definedName name="ACT__THAILAND__CO._LTD.">#REF!</definedName>
    <definedName name="Advance_Paint___Chemical" localSheetId="9">#REF!</definedName>
    <definedName name="Advance_Paint___Chemical" localSheetId="17">#REF!</definedName>
    <definedName name="Advance_Paint___Chemical" localSheetId="14">#REF!</definedName>
    <definedName name="Advance_Paint___Chemical" localSheetId="15">#REF!</definedName>
    <definedName name="Advance_Paint___Chemical">#REF!</definedName>
    <definedName name="ALLIED_PRODUCTS_THAILAND__LTD." localSheetId="9">#REF!</definedName>
    <definedName name="ALLIED_PRODUCTS_THAILAND__LTD." localSheetId="17">#REF!</definedName>
    <definedName name="ALLIED_PRODUCTS_THAILAND__LTD." localSheetId="15">#REF!</definedName>
    <definedName name="ALLIED_PRODUCTS_THAILAND__LTD.">#REF!</definedName>
    <definedName name="ALLP">[6]SALES07!$D$1:$H$1873</definedName>
    <definedName name="Alpha_Envirotech_Eng." localSheetId="9">#REF!</definedName>
    <definedName name="Alpha_Envirotech_Eng." localSheetId="17">#REF!</definedName>
    <definedName name="Alpha_Envirotech_Eng." localSheetId="14">#REF!</definedName>
    <definedName name="Alpha_Envirotech_Eng." localSheetId="15">#REF!</definedName>
    <definedName name="Alpha_Envirotech_Eng.">#REF!</definedName>
    <definedName name="Analysis">[7]CIPA!$B$10</definedName>
    <definedName name="Areadata" localSheetId="9">#REF!</definedName>
    <definedName name="Areadata" localSheetId="17">#REF!</definedName>
    <definedName name="Areadata" localSheetId="15">#REF!</definedName>
    <definedName name="Areadata" localSheetId="13">#REF!</definedName>
    <definedName name="Areadata">#REF!</definedName>
    <definedName name="AreaFill" localSheetId="9">#REF!,#REF!,#REF!,#REF!</definedName>
    <definedName name="AreaFill" localSheetId="17">#REF!,#REF!,#REF!,#REF!</definedName>
    <definedName name="AreaFill" localSheetId="15">#REF!,#REF!,#REF!,#REF!</definedName>
    <definedName name="AreaFill" localSheetId="13">#REF!,#REF!,#REF!,#REF!</definedName>
    <definedName name="AreaFill">#REF!,#REF!,#REF!,#REF!</definedName>
    <definedName name="ART_COLOUR_DESIGN_CO_.LTD.">"ART COLOUR DESIGN CO.,LTD."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9">'Cash Flows YE''14'!as</definedName>
    <definedName name="as" localSheetId="17">#N/A</definedName>
    <definedName name="as" localSheetId="14">'Comprehensive income (3 month)'!as</definedName>
    <definedName name="as" localSheetId="15">'Comprehensive income (9 month)'!as</definedName>
    <definedName name="as" localSheetId="13">#N/A</definedName>
    <definedName name="as">'Cash Flows Q1''2012'!as</definedName>
    <definedName name="AS2DocOpenMode" hidden="1">"AS2DocumentEdit"</definedName>
    <definedName name="asaknakn" localSheetId="9" hidden="1">{"'Eng (page2)'!$A$1:$D$52"}</definedName>
    <definedName name="asaknakn" localSheetId="13" hidden="1">{"'Eng (page2)'!$A$1:$D$52"}</definedName>
    <definedName name="asaknakn" hidden="1">{"'Eng (page2)'!$A$1:$D$52"}</definedName>
    <definedName name="ASHKALIT_CHEMIPROD_LTD." localSheetId="9">#REF!</definedName>
    <definedName name="ASHKALIT_CHEMIPROD_LTD." localSheetId="17">#REF!</definedName>
    <definedName name="ASHKALIT_CHEMIPROD_LTD." localSheetId="14">#REF!</definedName>
    <definedName name="ASHKALIT_CHEMIPROD_LTD." localSheetId="15">#REF!</definedName>
    <definedName name="ASHKALIT_CHEMIPROD_LTD.">#REF!</definedName>
    <definedName name="ATAC_CHEMICAL_CO._LTD." localSheetId="9">#REF!</definedName>
    <definedName name="ATAC_CHEMICAL_CO._LTD." localSheetId="17">#REF!</definedName>
    <definedName name="ATAC_CHEMICAL_CO._LTD." localSheetId="15">#REF!</definedName>
    <definedName name="ATAC_CHEMICAL_CO._LTD.">#REF!</definedName>
    <definedName name="B" localSheetId="9">#REF!</definedName>
    <definedName name="B" localSheetId="17">#REF!</definedName>
    <definedName name="B" localSheetId="15">#REF!</definedName>
    <definedName name="B">#REF!</definedName>
    <definedName name="B1.1_Income_Statement" localSheetId="9">#REF!</definedName>
    <definedName name="B1.1_Income_Statement" localSheetId="17">#REF!</definedName>
    <definedName name="B1.1_Income_Statement" localSheetId="15">#REF!</definedName>
    <definedName name="B1.1_Income_Statement">#REF!</definedName>
    <definedName name="B1.2_Quarterly" localSheetId="9">#REF!</definedName>
    <definedName name="B1.2_Quarterly" localSheetId="17">#REF!</definedName>
    <definedName name="B1.2_Quarterly" localSheetId="15">#REF!</definedName>
    <definedName name="B1.2_Quarterly">#REF!</definedName>
    <definedName name="B1_1_Income_Statement" localSheetId="9">#REF!</definedName>
    <definedName name="B1_1_Income_Statement" localSheetId="17">#REF!</definedName>
    <definedName name="B1_1_Income_Statement" localSheetId="15">#REF!</definedName>
    <definedName name="B1_1_Income_Statement">#REF!</definedName>
    <definedName name="B1_2_Quarterly" localSheetId="9">#REF!</definedName>
    <definedName name="B1_2_Quarterly" localSheetId="17">#REF!</definedName>
    <definedName name="B1_2_Quarterly" localSheetId="15">#REF!</definedName>
    <definedName name="B1_2_Quarterly">#REF!</definedName>
    <definedName name="B10_Balance_Sheet_by_month" localSheetId="9">#REF!</definedName>
    <definedName name="B10_Balance_Sheet_by_month" localSheetId="17">#REF!</definedName>
    <definedName name="B10_Balance_Sheet_by_month" localSheetId="15">#REF!</definedName>
    <definedName name="B10_Balance_Sheet_by_month">#REF!</definedName>
    <definedName name="B11_Capex_by_month" localSheetId="9">#REF!</definedName>
    <definedName name="B11_Capex_by_month" localSheetId="17">#REF!</definedName>
    <definedName name="B11_Capex_by_month" localSheetId="15">#REF!</definedName>
    <definedName name="B11_Capex_by_month">#REF!</definedName>
    <definedName name="B12_Error_Schedule" localSheetId="9">#REF!</definedName>
    <definedName name="B12_Error_Schedule" localSheetId="17">#REF!</definedName>
    <definedName name="B12_Error_Schedule" localSheetId="15">#REF!</definedName>
    <definedName name="B12_Error_Schedule">#REF!</definedName>
    <definedName name="B2_Balance_Sheet" localSheetId="9">#REF!</definedName>
    <definedName name="B2_Balance_Sheet" localSheetId="17">#REF!</definedName>
    <definedName name="B2_Balance_Sheet" localSheetId="15">#REF!</definedName>
    <definedName name="B2_Balance_Sheet">#REF!</definedName>
    <definedName name="B3.1_Outdoor_Revenue_and_Panels" localSheetId="9">#REF!</definedName>
    <definedName name="B3.1_Outdoor_Revenue_and_Panels" localSheetId="17">#REF!</definedName>
    <definedName name="B3.1_Outdoor_Revenue_and_Panels" localSheetId="15">#REF!</definedName>
    <definedName name="B3.1_Outdoor_Revenue_and_Panels">#REF!</definedName>
    <definedName name="B3.2_Panels_Gained_and_Lost" localSheetId="9">#REF!</definedName>
    <definedName name="B3.2_Panels_Gained_and_Lost" localSheetId="17">#REF!</definedName>
    <definedName name="B3.2_Panels_Gained_and_Lost" localSheetId="15">#REF!</definedName>
    <definedName name="B3.2_Panels_Gained_and_Lost">#REF!</definedName>
    <definedName name="B3_1_Outdoor_Revenue_and_Panels" localSheetId="9">#REF!</definedName>
    <definedName name="B3_1_Outdoor_Revenue_and_Panels" localSheetId="17">#REF!</definedName>
    <definedName name="B3_1_Outdoor_Revenue_and_Panels" localSheetId="15">#REF!</definedName>
    <definedName name="B3_1_Outdoor_Revenue_and_Panels">#REF!</definedName>
    <definedName name="B3_2_Panels_Gained_and_Lost" localSheetId="9">#REF!</definedName>
    <definedName name="B3_2_Panels_Gained_and_Lost" localSheetId="17">#REF!</definedName>
    <definedName name="B3_2_Panels_Gained_and_Lost" localSheetId="15">#REF!</definedName>
    <definedName name="B3_2_Panels_Gained_and_Lost">#REF!</definedName>
    <definedName name="B4_Yield_Analysis" localSheetId="9">#REF!</definedName>
    <definedName name="B4_Yield_Analysis" localSheetId="17">#REF!</definedName>
    <definedName name="B4_Yield_Analysis" localSheetId="15">#REF!</definedName>
    <definedName name="B4_Yield_Analysis">#REF!</definedName>
    <definedName name="B5.1_Capital_Expenditure_1" localSheetId="9">#REF!</definedName>
    <definedName name="B5.1_Capital_Expenditure_1" localSheetId="17">#REF!</definedName>
    <definedName name="B5.1_Capital_Expenditure_1" localSheetId="15">#REF!</definedName>
    <definedName name="B5.1_Capital_Expenditure_1">#REF!</definedName>
    <definedName name="B5.2_Capital_Expenditure_2" localSheetId="9">#REF!</definedName>
    <definedName name="B5.2_Capital_Expenditure_2" localSheetId="17">#REF!</definedName>
    <definedName name="B5.2_Capital_Expenditure_2" localSheetId="15">#REF!</definedName>
    <definedName name="B5.2_Capital_Expenditure_2">#REF!</definedName>
    <definedName name="B5_1_Capital_Expenditure_1" localSheetId="9">#REF!</definedName>
    <definedName name="B5_1_Capital_Expenditure_1" localSheetId="17">#REF!</definedName>
    <definedName name="B5_1_Capital_Expenditure_1" localSheetId="15">#REF!</definedName>
    <definedName name="B5_1_Capital_Expenditure_1">#REF!</definedName>
    <definedName name="B5_2_Capital_Expenditure_2" localSheetId="9">#REF!</definedName>
    <definedName name="B5_2_Capital_Expenditure_2" localSheetId="17">#REF!</definedName>
    <definedName name="B5_2_Capital_Expenditure_2" localSheetId="15">#REF!</definedName>
    <definedName name="B5_2_Capital_Expenditure_2">#REF!</definedName>
    <definedName name="B6_Employment" localSheetId="9">#REF!</definedName>
    <definedName name="B6_Employment" localSheetId="17">#REF!</definedName>
    <definedName name="B6_Employment" localSheetId="15">#REF!</definedName>
    <definedName name="B6_Employment">#REF!</definedName>
    <definedName name="B7.1_2000_Contract_Profitability" localSheetId="9">#REF!</definedName>
    <definedName name="B7.1_2000_Contract_Profitability" localSheetId="17">#REF!</definedName>
    <definedName name="B7.1_2000_Contract_Profitability" localSheetId="15">#REF!</definedName>
    <definedName name="B7.1_2000_Contract_Profitability">#REF!</definedName>
    <definedName name="B7.2_2001_Contract_Profitability" localSheetId="9">#REF!</definedName>
    <definedName name="B7.2_2001_Contract_Profitability" localSheetId="17">#REF!</definedName>
    <definedName name="B7.2_2001_Contract_Profitability" localSheetId="15">#REF!</definedName>
    <definedName name="B7.2_2001_Contract_Profitability">#REF!</definedName>
    <definedName name="B7_1_2000_Contract_Profitability" localSheetId="9">#REF!</definedName>
    <definedName name="B7_1_2000_Contract_Profitability" localSheetId="17">#REF!</definedName>
    <definedName name="B7_1_2000_Contract_Profitability" localSheetId="15">#REF!</definedName>
    <definedName name="B7_1_2000_Contract_Profitability">#REF!</definedName>
    <definedName name="B7_2_2001_Contract_Profitability" localSheetId="9">#REF!</definedName>
    <definedName name="B7_2_2001_Contract_Profitability" localSheetId="17">#REF!</definedName>
    <definedName name="B7_2_2001_Contract_Profitability" localSheetId="15">#REF!</definedName>
    <definedName name="B7_2_2001_Contract_Profitability">#REF!</definedName>
    <definedName name="B8_Intercompany" localSheetId="9">#REF!</definedName>
    <definedName name="B8_Intercompany" localSheetId="17">#REF!</definedName>
    <definedName name="B8_Intercompany" localSheetId="15">#REF!</definedName>
    <definedName name="B8_Intercompany">#REF!</definedName>
    <definedName name="B9_Income_by_month" localSheetId="9">#REF!</definedName>
    <definedName name="B9_Income_by_month" localSheetId="17">#REF!</definedName>
    <definedName name="B9_Income_by_month" localSheetId="15">#REF!</definedName>
    <definedName name="B9_Income_by_month">#REF!</definedName>
    <definedName name="BAMCO_LIMITED" localSheetId="9">#REF!</definedName>
    <definedName name="BAMCO_LIMITED" localSheetId="17">#REF!</definedName>
    <definedName name="BAMCO_LIMITED" localSheetId="15">#REF!</definedName>
    <definedName name="BAMCO_LIMITED">#REF!</definedName>
    <definedName name="Bangkok_China_Paint_MFG." localSheetId="9">#REF!</definedName>
    <definedName name="Bangkok_China_Paint_MFG." localSheetId="17">#REF!</definedName>
    <definedName name="Bangkok_China_Paint_MFG." localSheetId="15">#REF!</definedName>
    <definedName name="Bangkok_China_Paint_MFG.">#REF!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9" hidden="1">{"'Eng (page2)'!$A$1:$D$52"}</definedName>
    <definedName name="BB" localSheetId="14" hidden="1">{"'Eng (page2)'!$A$1:$D$52"}</definedName>
    <definedName name="BB" localSheetId="15" hidden="1">{"'Eng (page2)'!$A$1:$D$52"}</definedName>
    <definedName name="BB" localSheetId="13" hidden="1">{"'Eng (page2)'!$A$1:$D$52"}</definedName>
    <definedName name="BB" hidden="1">{"'Eng (page2)'!$A$1:$D$52"}</definedName>
    <definedName name="BBB" localSheetId="9">#REF!</definedName>
    <definedName name="BBB" localSheetId="17">#REF!</definedName>
    <definedName name="BBB" localSheetId="15">#REF!</definedName>
    <definedName name="BBB">#REF!</definedName>
    <definedName name="BBL" localSheetId="17">'[8]ADJ - RATE'!#REF!</definedName>
    <definedName name="BBL" localSheetId="15">'[8]ADJ - RATE'!#REF!</definedName>
    <definedName name="BBL">'[8]ADJ - RATE'!#REF!</definedName>
    <definedName name="BENJAKIT_GROUP__THAILAND__CO._LTD." localSheetId="9">#REF!</definedName>
    <definedName name="BENJAKIT_GROUP__THAILAND__CO._LTD." localSheetId="17">#REF!</definedName>
    <definedName name="BENJAKIT_GROUP__THAILAND__CO._LTD." localSheetId="15">#REF!</definedName>
    <definedName name="BENJAKIT_GROUP__THAILAND__CO._LTD." localSheetId="13">#REF!</definedName>
    <definedName name="BENJAKIT_GROUP__THAILAND__CO._LTD.">#REF!</definedName>
    <definedName name="BLUE_LABEL_LIMITED" localSheetId="9">#REF!</definedName>
    <definedName name="BLUE_LABEL_LIMITED" localSheetId="17">#REF!</definedName>
    <definedName name="BLUE_LABEL_LIMITED" localSheetId="15">#REF!</definedName>
    <definedName name="BLUE_LABEL_LIMITED">#REF!</definedName>
    <definedName name="BUILDING_COAT_CO._LTD." localSheetId="9">#REF!</definedName>
    <definedName name="BUILDING_COAT_CO._LTD." localSheetId="17">#REF!</definedName>
    <definedName name="BUILDING_COAT_CO._LTD." localSheetId="15">#REF!</definedName>
    <definedName name="BUILDING_COAT_CO._LTD.">#REF!</definedName>
    <definedName name="button_area_1" localSheetId="9">#REF!</definedName>
    <definedName name="button_area_1" localSheetId="17">#REF!</definedName>
    <definedName name="button_area_1" localSheetId="15">#REF!</definedName>
    <definedName name="button_area_1">#REF!</definedName>
    <definedName name="Carpet_Maker" localSheetId="9">#REF!</definedName>
    <definedName name="Carpet_Maker" localSheetId="17">#REF!</definedName>
    <definedName name="Carpet_Maker" localSheetId="15">#REF!</definedName>
    <definedName name="Carpet_Maker">#REF!</definedName>
    <definedName name="cash" localSheetId="9">'Cash Flows YE''14'!cash</definedName>
    <definedName name="cash" localSheetId="17">#N/A</definedName>
    <definedName name="cash" localSheetId="15">#N/A</definedName>
    <definedName name="cash" localSheetId="13">#N/A</definedName>
    <definedName name="cash">'Cash Flows YE''14'!cash</definedName>
    <definedName name="CC" localSheetId="9">#REF!</definedName>
    <definedName name="CC" localSheetId="17">#REF!</definedName>
    <definedName name="CC" localSheetId="14">#REF!</definedName>
    <definedName name="CC" localSheetId="15">#REF!</definedName>
    <definedName name="CC">#REF!</definedName>
    <definedName name="CELL_PRO_INTERNATIONAL_CO._LTD." localSheetId="9">#REF!</definedName>
    <definedName name="CELL_PRO_INTERNATIONAL_CO._LTD." localSheetId="17">#REF!</definedName>
    <definedName name="CELL_PRO_INTERNATIONAL_CO._LTD." localSheetId="14">#REF!</definedName>
    <definedName name="CELL_PRO_INTERNATIONAL_CO._LTD." localSheetId="15">#REF!</definedName>
    <definedName name="CELL_PRO_INTERNATIONAL_CO._LTD.">#REF!</definedName>
    <definedName name="celltips_area" localSheetId="9">#REF!</definedName>
    <definedName name="celltips_area" localSheetId="17">#REF!</definedName>
    <definedName name="celltips_area" localSheetId="15">#REF!</definedName>
    <definedName name="celltips_area">#REF!</definedName>
    <definedName name="CF" localSheetId="17">'[8]ADJ - RATE'!#REF!</definedName>
    <definedName name="CF" localSheetId="15">'[8]ADJ - RATE'!#REF!</definedName>
    <definedName name="CF">'[8]ADJ - RATE'!#REF!</definedName>
    <definedName name="CHING_MEI_PAPER_CO._LTD." localSheetId="9">#REF!</definedName>
    <definedName name="CHING_MEI_PAPER_CO._LTD." localSheetId="17">#REF!</definedName>
    <definedName name="CHING_MEI_PAPER_CO._LTD." localSheetId="15">#REF!</definedName>
    <definedName name="CHING_MEI_PAPER_CO._LTD." localSheetId="13">#REF!</definedName>
    <definedName name="CHING_MEI_PAPER_CO._LTD.">#REF!</definedName>
    <definedName name="CHUAN_INDUSTRIES_PTE_LTD" localSheetId="9">#REF!</definedName>
    <definedName name="CHUAN_INDUSTRIES_PTE_LTD" localSheetId="17">#REF!</definedName>
    <definedName name="CHUAN_INDUSTRIES_PTE_LTD" localSheetId="14">#REF!</definedName>
    <definedName name="CHUAN_INDUSTRIES_PTE_LTD" localSheetId="15">#REF!</definedName>
    <definedName name="CHUAN_INDUSTRIES_PTE_LTD">#REF!</definedName>
    <definedName name="CIVIC_CHEMICAL_LTD._PART." localSheetId="9">#REF!</definedName>
    <definedName name="CIVIC_CHEMICAL_LTD._PART." localSheetId="17">#REF!</definedName>
    <definedName name="CIVIC_CHEMICAL_LTD._PART." localSheetId="15">#REF!</definedName>
    <definedName name="CIVIC_CHEMICAL_LTD._PART.">#REF!</definedName>
    <definedName name="CLEANOSOL" localSheetId="9">#REF!</definedName>
    <definedName name="CLEANOSOL" localSheetId="17">#REF!</definedName>
    <definedName name="CLEANOSOL" localSheetId="15">#REF!</definedName>
    <definedName name="CLEANOSOL">#REF!</definedName>
    <definedName name="CLEANOSOL_TRAFFIC__THAILAND__CO._LTD." localSheetId="9">#REF!</definedName>
    <definedName name="CLEANOSOL_TRAFFIC__THAILAND__CO._LTD." localSheetId="17">#REF!</definedName>
    <definedName name="CLEANOSOL_TRAFFIC__THAILAND__CO._LTD." localSheetId="15">#REF!</definedName>
    <definedName name="CLEANOSOL_TRAFFIC__THAILAND__CO._LTD.">#REF!</definedName>
    <definedName name="Code" localSheetId="9">#REF!</definedName>
    <definedName name="Code" localSheetId="17">#REF!</definedName>
    <definedName name="Code" localSheetId="15">#REF!</definedName>
    <definedName name="Code">#REF!</definedName>
    <definedName name="Cormix_Int." localSheetId="9">#REF!</definedName>
    <definedName name="Cormix_Int." localSheetId="17">#REF!</definedName>
    <definedName name="Cormix_Int." localSheetId="15">#REF!</definedName>
    <definedName name="Cormix_Int.">#REF!</definedName>
    <definedName name="CREATE" localSheetId="9">#REF!</definedName>
    <definedName name="CREATE" localSheetId="17">#REF!</definedName>
    <definedName name="CREATE" localSheetId="15">#REF!</definedName>
    <definedName name="CREATE">#REF!</definedName>
    <definedName name="CREATE_COLOR_LTD._PART." localSheetId="9">#REF!</definedName>
    <definedName name="CREATE_COLOR_LTD._PART." localSheetId="17">#REF!</definedName>
    <definedName name="CREATE_COLOR_LTD._PART." localSheetId="15">#REF!</definedName>
    <definedName name="CREATE_COLOR_LTD._PART.">#REF!</definedName>
    <definedName name="Credo_Int." localSheetId="9">#REF!</definedName>
    <definedName name="Credo_Int." localSheetId="17">#REF!</definedName>
    <definedName name="Credo_Int." localSheetId="15">#REF!</definedName>
    <definedName name="Credo_Int.">#REF!</definedName>
    <definedName name="CS" localSheetId="9">[5]REVENUE!#REF!</definedName>
    <definedName name="CS" localSheetId="17">[5]REVENUE!#REF!</definedName>
    <definedName name="CS" localSheetId="14">[5]REVENUE!#REF!</definedName>
    <definedName name="CS" localSheetId="15">[5]REVENUE!#REF!</definedName>
    <definedName name="CS">[5]REVENUE!#REF!</definedName>
    <definedName name="d" localSheetId="9">#REF!</definedName>
    <definedName name="d" localSheetId="17">#REF!</definedName>
    <definedName name="d" localSheetId="15">#REF!</definedName>
    <definedName name="d" localSheetId="13">#REF!</definedName>
    <definedName name="d">#REF!</definedName>
    <definedName name="D.D._Carpet_Industry" localSheetId="9">#REF!</definedName>
    <definedName name="D.D._Carpet_Industry" localSheetId="17">#REF!</definedName>
    <definedName name="D.D._Carpet_Industry" localSheetId="15">#REF!</definedName>
    <definedName name="D.D._Carpet_Industry">#REF!</definedName>
    <definedName name="D.G.I_PAINT" localSheetId="9">#REF!</definedName>
    <definedName name="D.G.I_PAINT" localSheetId="17">#REF!</definedName>
    <definedName name="D.G.I_PAINT" localSheetId="15">#REF!</definedName>
    <definedName name="D.G.I_PAINT">#REF!</definedName>
    <definedName name="D.O.P_Paint" localSheetId="9">#REF!</definedName>
    <definedName name="D.O.P_Paint" localSheetId="17">#REF!</definedName>
    <definedName name="D.O.P_Paint" localSheetId="15">#REF!</definedName>
    <definedName name="D.O.P_Paint">#REF!</definedName>
    <definedName name="D_Purchased_Vehicles" localSheetId="17">'[9]K-5'!#REF!</definedName>
    <definedName name="D_Purchased_Vehicles" localSheetId="15">'[9]K-5'!#REF!</definedName>
    <definedName name="D_Purchased_Vehicles">'[9]K-5'!#REF!</definedName>
    <definedName name="Data" localSheetId="9">#REF!</definedName>
    <definedName name="Data" localSheetId="17">#REF!</definedName>
    <definedName name="Data" localSheetId="14">#REF!</definedName>
    <definedName name="Data" localSheetId="15">#REF!</definedName>
    <definedName name="Data">#REF!</definedName>
    <definedName name="_xlnm.Database" localSheetId="9">#REF!</definedName>
    <definedName name="_xlnm.Database" localSheetId="17">#REF!</definedName>
    <definedName name="_xlnm.Database" localSheetId="14">#REF!</definedName>
    <definedName name="_xlnm.Database" localSheetId="15">#REF!</definedName>
    <definedName name="_xlnm.Database">#REF!</definedName>
    <definedName name="date" localSheetId="9">#REF!</definedName>
    <definedName name="date" localSheetId="17">#REF!</definedName>
    <definedName name="date" localSheetId="14">#REF!</definedName>
    <definedName name="date" localSheetId="15">#REF!</definedName>
    <definedName name="date">#REF!</definedName>
    <definedName name="DD" localSheetId="9">#REF!</definedName>
    <definedName name="DD" localSheetId="17">#REF!</definedName>
    <definedName name="DD" localSheetId="15">#REF!</definedName>
    <definedName name="DD">#REF!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9">'Cash Flows YE''14'!DDD</definedName>
    <definedName name="DDD" localSheetId="17">#N/A</definedName>
    <definedName name="DDD" localSheetId="14">'Comprehensive income (3 month)'!DDD</definedName>
    <definedName name="DDD" localSheetId="15">'Comprehensive income (9 month)'!DDD</definedName>
    <definedName name="DDD" localSheetId="13">#N/A</definedName>
    <definedName name="DDD">'Cash Flows Q1''2012'!DDD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9">#REF!</definedName>
    <definedName name="DRAGA_PAINT_CO._LTD." localSheetId="17">#REF!</definedName>
    <definedName name="DRAGA_PAINT_CO._LTD." localSheetId="15">#REF!</definedName>
    <definedName name="DRAGA_PAINT_CO._LTD." localSheetId="13">#REF!</definedName>
    <definedName name="DRAGA_PAINT_CO._LTD.">#REF!</definedName>
    <definedName name="Duracrete" localSheetId="9">#REF!</definedName>
    <definedName name="Duracrete" localSheetId="17">#REF!</definedName>
    <definedName name="Duracrete" localSheetId="15">#REF!</definedName>
    <definedName name="Duracrete">#REF!</definedName>
    <definedName name="DURASEAL_SUPPLY_CO._LTD." localSheetId="9">#REF!</definedName>
    <definedName name="DURASEAL_SUPPLY_CO._LTD." localSheetId="17">#REF!</definedName>
    <definedName name="DURASEAL_SUPPLY_CO._LTD." localSheetId="15">#REF!</definedName>
    <definedName name="DURASEAL_SUPPLY_CO._LTD.">#REF!</definedName>
    <definedName name="DYNEA__THAILAND__CO._LTD." localSheetId="9">#REF!</definedName>
    <definedName name="DYNEA__THAILAND__CO._LTD." localSheetId="17">#REF!</definedName>
    <definedName name="DYNEA__THAILAND__CO._LTD." localSheetId="15">#REF!</definedName>
    <definedName name="DYNEA__THAILAND__CO._LTD.">#REF!</definedName>
    <definedName name="E" localSheetId="9">#REF!</definedName>
    <definedName name="E" localSheetId="17">#REF!</definedName>
    <definedName name="E" localSheetId="14">#REF!</definedName>
    <definedName name="E" localSheetId="15">#REF!</definedName>
    <definedName name="E">#REF!</definedName>
    <definedName name="EAC_CHEMICALS_SINGAPORE_PTE_LTD." localSheetId="9">#REF!</definedName>
    <definedName name="EAC_CHEMICALS_SINGAPORE_PTE_LTD." localSheetId="17">#REF!</definedName>
    <definedName name="EAC_CHEMICALS_SINGAPORE_PTE_LTD." localSheetId="14">#REF!</definedName>
    <definedName name="EAC_CHEMICALS_SINGAPORE_PTE_LTD." localSheetId="15">#REF!</definedName>
    <definedName name="EAC_CHEMICALS_SINGAPORE_PTE_LTD.">#REF!</definedName>
    <definedName name="Eastern_Marketing" localSheetId="9">#REF!</definedName>
    <definedName name="Eastern_Marketing" localSheetId="17">#REF!</definedName>
    <definedName name="Eastern_Marketing" localSheetId="14">#REF!</definedName>
    <definedName name="Eastern_Marketing" localSheetId="15">#REF!</definedName>
    <definedName name="Eastern_Marketing">#REF!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9">'Cash Flows YE''14'!EE</definedName>
    <definedName name="EE" localSheetId="17">#N/A</definedName>
    <definedName name="EE" localSheetId="14">'Comprehensive income (3 month)'!EE</definedName>
    <definedName name="EE" localSheetId="15">'Comprehensive income (9 month)'!EE</definedName>
    <definedName name="EE" localSheetId="13">#N/A</definedName>
    <definedName name="EE">'Cash Flows Q1''2012'!EE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9">'Cash Flows YE''14'!EEE</definedName>
    <definedName name="EEE" localSheetId="17">#N/A</definedName>
    <definedName name="EEE" localSheetId="14">'Comprehensive income (3 month)'!EEE</definedName>
    <definedName name="EEE" localSheetId="15">'Comprehensive income (9 month)'!EEE</definedName>
    <definedName name="EEE" localSheetId="13">#N/A</definedName>
    <definedName name="EEE">'Cash Flows Q1''2012'!EEE</definedName>
    <definedName name="EJ_CHEMICALS" localSheetId="9">#REF!</definedName>
    <definedName name="EJ_CHEMICALS" localSheetId="17">#REF!</definedName>
    <definedName name="EJ_CHEMICALS" localSheetId="14">#REF!</definedName>
    <definedName name="EJ_CHEMICALS" localSheetId="15">#REF!</definedName>
    <definedName name="EJ_CHEMICALS">#REF!</definedName>
    <definedName name="End" localSheetId="9">#REF!</definedName>
    <definedName name="End" localSheetId="17">#REF!</definedName>
    <definedName name="End" localSheetId="15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9">#REF!</definedName>
    <definedName name="Enhanced_No_Charge_List_Excel" localSheetId="17">#REF!</definedName>
    <definedName name="Enhanced_No_Charge_List_Excel" localSheetId="14">#REF!</definedName>
    <definedName name="Enhanced_No_Charge_List_Excel" localSheetId="15">#REF!</definedName>
    <definedName name="Enhanced_No_Charge_List_Excel">#REF!</definedName>
    <definedName name="EOC_Polymer_Inv" localSheetId="9">#REF!</definedName>
    <definedName name="EOC_Polymer_Inv" localSheetId="17">#REF!</definedName>
    <definedName name="EOC_Polymer_Inv" localSheetId="14">#REF!</definedName>
    <definedName name="EOC_Polymer_Inv" localSheetId="15">#REF!</definedName>
    <definedName name="EOC_Polymer_Inv">#REF!</definedName>
    <definedName name="EOCB" localSheetId="9">#REF!</definedName>
    <definedName name="EOCB" localSheetId="17">#REF!</definedName>
    <definedName name="EOCB" localSheetId="14">#REF!</definedName>
    <definedName name="EOCB" localSheetId="15">#REF!</definedName>
    <definedName name="EOCB">#REF!</definedName>
    <definedName name="ETERNAL_SAKATA_INX_CO._LTD." localSheetId="9">#REF!</definedName>
    <definedName name="ETERNAL_SAKATA_INX_CO._LTD." localSheetId="17">#REF!</definedName>
    <definedName name="ETERNAL_SAKATA_INX_CO._LTD." localSheetId="15">#REF!</definedName>
    <definedName name="ETERNAL_SAKATA_INX_CO._LTD.">#REF!</definedName>
    <definedName name="EVERRED_CO._LTD." localSheetId="9">#REF!</definedName>
    <definedName name="EVERRED_CO._LTD." localSheetId="17">#REF!</definedName>
    <definedName name="EVERRED_CO._LTD." localSheetId="15">#REF!</definedName>
    <definedName name="EVERRED_CO._LTD.">#REF!</definedName>
    <definedName name="Export" localSheetId="9">#REF!</definedName>
    <definedName name="Export" localSheetId="17">#REF!</definedName>
    <definedName name="Export" localSheetId="15">#REF!</definedName>
    <definedName name="Export">#REF!</definedName>
    <definedName name="F" localSheetId="9">#REF!</definedName>
    <definedName name="F" localSheetId="17">#REF!</definedName>
    <definedName name="F" localSheetId="15">#REF!</definedName>
    <definedName name="F">#REF!</definedName>
    <definedName name="FB">'[12] IBPL0001'!$G$68</definedName>
    <definedName name="FELT___ROGS_SDN._BHD." localSheetId="9">#REF!</definedName>
    <definedName name="FELT___ROGS_SDN._BHD." localSheetId="17">#REF!</definedName>
    <definedName name="FELT___ROGS_SDN._BHD." localSheetId="14">#REF!</definedName>
    <definedName name="FELT___ROGS_SDN._BHD." localSheetId="15">#REF!</definedName>
    <definedName name="FELT___ROGS_SDN._BHD.">#REF!</definedName>
    <definedName name="Feltol" localSheetId="9">#REF!</definedName>
    <definedName name="Feltol" localSheetId="17">#REF!</definedName>
    <definedName name="Feltol" localSheetId="15">#REF!</definedName>
    <definedName name="Feltol">#REF!</definedName>
    <definedName name="FELTOL_MANUFACTURING_CO._LTD." localSheetId="9">#REF!</definedName>
    <definedName name="FELTOL_MANUFACTURING_CO._LTD." localSheetId="17">#REF!</definedName>
    <definedName name="FELTOL_MANUFACTURING_CO._LTD." localSheetId="15">#REF!</definedName>
    <definedName name="FELTOL_MANUFACTURING_CO._LTD.">#REF!</definedName>
    <definedName name="FF" localSheetId="9">#REF!</definedName>
    <definedName name="FF" localSheetId="17">#REF!</definedName>
    <definedName name="FF" localSheetId="15">#REF!</definedName>
    <definedName name="FF">#REF!</definedName>
    <definedName name="FFF" localSheetId="9">#REF!</definedName>
    <definedName name="FFF" localSheetId="17">#REF!</definedName>
    <definedName name="FFF" localSheetId="14">#REF!</definedName>
    <definedName name="FFF" localSheetId="15">#REF!</definedName>
    <definedName name="FFF">#REF!</definedName>
    <definedName name="FOREX" localSheetId="9">#REF!</definedName>
    <definedName name="FOREX" localSheetId="17">#REF!</definedName>
    <definedName name="FOREX" localSheetId="15">#REF!</definedName>
    <definedName name="FOREX">#REF!</definedName>
    <definedName name="fre" localSheetId="9">#REF!</definedName>
    <definedName name="fre" localSheetId="17">#REF!</definedName>
    <definedName name="fre" localSheetId="14">#REF!</definedName>
    <definedName name="fre" localSheetId="15">#REF!</definedName>
    <definedName name="fre">#REF!</definedName>
    <definedName name="From" localSheetId="9">#REF!</definedName>
    <definedName name="From" localSheetId="17">#REF!</definedName>
    <definedName name="From" localSheetId="15">#REF!</definedName>
    <definedName name="From">#REF!</definedName>
    <definedName name="g">'[13] IB-PL-00-01 SUMMARY'!$G$65</definedName>
    <definedName name="GALLOT_CHEMICAL_LTD._PART." localSheetId="9">#REF!</definedName>
    <definedName name="GALLOT_CHEMICAL_LTD._PART." localSheetId="17">#REF!</definedName>
    <definedName name="GALLOT_CHEMICAL_LTD._PART." localSheetId="15">#REF!</definedName>
    <definedName name="GALLOT_CHEMICAL_LTD._PART." localSheetId="13">#REF!</definedName>
    <definedName name="GALLOT_CHEMICAL_LTD._PART.">#REF!</definedName>
    <definedName name="GG" localSheetId="9">#REF!</definedName>
    <definedName name="GG" localSheetId="17">#REF!</definedName>
    <definedName name="GG" localSheetId="15">#REF!</definedName>
    <definedName name="GG">#REF!</definedName>
    <definedName name="GGG" localSheetId="9">#REF!</definedName>
    <definedName name="GGG" localSheetId="17">#REF!</definedName>
    <definedName name="GGG" localSheetId="14">#REF!</definedName>
    <definedName name="GGG" localSheetId="15">#REF!</definedName>
    <definedName name="GGG">#REF!</definedName>
    <definedName name="GRAND_ASIA_PACIFIC_COPORATION_CO._LTD." localSheetId="9">#REF!</definedName>
    <definedName name="GRAND_ASIA_PACIFIC_COPORATION_CO._LTD." localSheetId="17">#REF!</definedName>
    <definedName name="GRAND_ASIA_PACIFIC_COPORATION_CO._LTD." localSheetId="15">#REF!</definedName>
    <definedName name="GRAND_ASIA_PACIFIC_COPORATION_CO._LTD.">#REF!</definedName>
    <definedName name="GRAND_ASIA_PACIFIC_CORPORATION_CO._LTD." localSheetId="9">#REF!</definedName>
    <definedName name="GRAND_ASIA_PACIFIC_CORPORATION_CO._LTD." localSheetId="17">#REF!</definedName>
    <definedName name="GRAND_ASIA_PACIFIC_CORPORATION_CO._LTD." localSheetId="15">#REF!</definedName>
    <definedName name="GRAND_ASIA_PACIFIC_CORPORATION_CO._LTD.">#REF!</definedName>
    <definedName name="GRANDLITE" localSheetId="9">#REF!</definedName>
    <definedName name="GRANDLITE" localSheetId="17">#REF!</definedName>
    <definedName name="GRANDLITE" localSheetId="15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 localSheetId="9">[14]เงินกู้ธนชาติ!$G$2</definedName>
    <definedName name="h" localSheetId="14">[14]เงินกู้ธนชาติ!$G$2</definedName>
    <definedName name="h" localSheetId="15">[14]เงินกู้ธนชาติ!$G$2</definedName>
    <definedName name="h">[14]เงินกู้ธนชาติ!$G$2</definedName>
    <definedName name="H.B.FULLER__THAILAND_CO._LTD." localSheetId="9">#REF!</definedName>
    <definedName name="H.B.FULLER__THAILAND_CO._LTD." localSheetId="17">#REF!</definedName>
    <definedName name="H.B.FULLER__THAILAND_CO._LTD." localSheetId="15">#REF!</definedName>
    <definedName name="H.B.FULLER__THAILAND_CO._LTD." localSheetId="13">#REF!</definedName>
    <definedName name="H.B.FULLER__THAILAND_CO._LTD.">#REF!</definedName>
    <definedName name="Habitat_Industries__Thailand" localSheetId="9">#REF!</definedName>
    <definedName name="Habitat_Industries__Thailand" localSheetId="17">#REF!</definedName>
    <definedName name="Habitat_Industries__Thailand" localSheetId="15">#REF!</definedName>
    <definedName name="Habitat_Industries__Thailand">#REF!</definedName>
    <definedName name="Hachem_Paint" localSheetId="9">#REF!</definedName>
    <definedName name="Hachem_Paint" localSheetId="17">#REF!</definedName>
    <definedName name="Hachem_Paint" localSheetId="15">#REF!</definedName>
    <definedName name="Hachem_Paint">#REF!</definedName>
    <definedName name="HAMMERSMITH_LTD." localSheetId="9">#REF!</definedName>
    <definedName name="HAMMERSMITH_LTD." localSheetId="17">#REF!</definedName>
    <definedName name="HAMMERSMITH_LTD." localSheetId="15">#REF!</definedName>
    <definedName name="HAMMERSMITH_LTD.">#REF!</definedName>
    <definedName name="HARTFORD" localSheetId="9">#REF!</definedName>
    <definedName name="HARTFORD" localSheetId="17">#REF!</definedName>
    <definedName name="HARTFORD" localSheetId="15">#REF!</definedName>
    <definedName name="HARTFORD">#REF!</definedName>
    <definedName name="Heading" localSheetId="9">#REF!</definedName>
    <definedName name="Heading" localSheetId="17">#REF!</definedName>
    <definedName name="Heading" localSheetId="14">#REF!</definedName>
    <definedName name="Heading" localSheetId="15">#REF!</definedName>
    <definedName name="Heading">#REF!</definedName>
    <definedName name="HH" localSheetId="9">#REF!</definedName>
    <definedName name="HH" localSheetId="17">#REF!</definedName>
    <definedName name="HH" localSheetId="15">#REF!</definedName>
    <definedName name="HH">#REF!</definedName>
    <definedName name="hhh" localSheetId="3">'[15]N-2'!#REF!</definedName>
    <definedName name="hhh" localSheetId="2">'[15]N-2'!#REF!</definedName>
    <definedName name="hhh" localSheetId="9">'[15]N-2'!#REF!</definedName>
    <definedName name="hhh" localSheetId="17">'[15]N-2'!#REF!</definedName>
    <definedName name="hhh" localSheetId="14">'[15]N-2'!#REF!</definedName>
    <definedName name="hhh" localSheetId="15">'[15]N-2'!#REF!</definedName>
    <definedName name="hhh">'[15]N-2'!#REF!</definedName>
    <definedName name="HOSPITALITY_CO._LTD." localSheetId="9">#REF!</definedName>
    <definedName name="HOSPITALITY_CO._LTD." localSheetId="17">#REF!</definedName>
    <definedName name="HOSPITALITY_CO._LTD." localSheetId="15">#REF!</definedName>
    <definedName name="HOSPITALITY_CO._LTD." localSheetId="13">#REF!</definedName>
    <definedName name="HOSPITALITY_CO._LTD.">#REF!</definedName>
    <definedName name="HSCB" localSheetId="9">'[8]ADJ - RATE'!#REF!</definedName>
    <definedName name="HSCB" localSheetId="17">'[8]ADJ - RATE'!#REF!</definedName>
    <definedName name="HSCB" localSheetId="14">'[8]ADJ - RATE'!#REF!</definedName>
    <definedName name="HSCB" localSheetId="15">'[8]ADJ - RATE'!#REF!</definedName>
    <definedName name="HSCB" localSheetId="13">'[8]ADJ - RATE'!#REF!</definedName>
    <definedName name="HSCB">'[8]ADJ - RATE'!#REF!</definedName>
    <definedName name="HTML_CodePage" hidden="1">874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9" hidden="1">{"'Eng (page2)'!$A$1:$D$52"}</definedName>
    <definedName name="HTML_Control" localSheetId="14" hidden="1">{"'Eng (page2)'!$A$1:$D$52"}</definedName>
    <definedName name="HTML_Control" localSheetId="15" hidden="1">{"'Eng (page2)'!$A$1:$D$52"}</definedName>
    <definedName name="HTML_Control" localSheetId="1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9">#REF!</definedName>
    <definedName name="I" localSheetId="17">#REF!</definedName>
    <definedName name="I" localSheetId="15">#REF!</definedName>
    <definedName name="I">#REF!</definedName>
    <definedName name="ieyra" localSheetId="9">#REF!</definedName>
    <definedName name="ieyra" localSheetId="17">#REF!</definedName>
    <definedName name="ieyra" localSheetId="14">#REF!</definedName>
    <definedName name="ieyra" localSheetId="15">#REF!</definedName>
    <definedName name="ieyra">#REF!</definedName>
    <definedName name="II" localSheetId="9">#REF!</definedName>
    <definedName name="II" localSheetId="17">#REF!</definedName>
    <definedName name="II" localSheetId="15">#REF!</definedName>
    <definedName name="II">#REF!</definedName>
    <definedName name="III" localSheetId="9">#REF!</definedName>
    <definedName name="III" localSheetId="17">#REF!</definedName>
    <definedName name="III" localSheetId="15">#REF!</definedName>
    <definedName name="III">#REF!</definedName>
    <definedName name="INFINITE_CHEMICAL_LTD.__PART." localSheetId="9">#REF!</definedName>
    <definedName name="INFINITE_CHEMICAL_LTD.__PART." localSheetId="17">#REF!</definedName>
    <definedName name="INFINITE_CHEMICAL_LTD.__PART." localSheetId="15">#REF!</definedName>
    <definedName name="INFINITE_CHEMICAL_LTD.__PART.">#REF!</definedName>
    <definedName name="Inter" localSheetId="9">#REF!</definedName>
    <definedName name="Inter" localSheetId="17">#REF!</definedName>
    <definedName name="Inter" localSheetId="14">#REF!</definedName>
    <definedName name="Inter" localSheetId="15">#REF!</definedName>
    <definedName name="Inter">#REF!</definedName>
    <definedName name="Inter_Aerosol_Products" localSheetId="9">#REF!</definedName>
    <definedName name="Inter_Aerosol_Products" localSheetId="17">#REF!</definedName>
    <definedName name="Inter_Aerosol_Products" localSheetId="14">#REF!</definedName>
    <definedName name="Inter_Aerosol_Products" localSheetId="15">#REF!</definedName>
    <definedName name="Inter_Aerosol_Products">#REF!</definedName>
    <definedName name="INTER_CO_INTEREST" localSheetId="9">[16]CASHFLOW!#REF!</definedName>
    <definedName name="INTER_CO_INTEREST" localSheetId="17">[16]CASHFLOW!#REF!</definedName>
    <definedName name="INTER_CO_INTEREST" localSheetId="14">[16]CASHFLOW!#REF!</definedName>
    <definedName name="INTER_CO_INTEREST" localSheetId="15">[16]CASHFLOW!#REF!</definedName>
    <definedName name="INTER_CO_INTEREST" localSheetId="13">[16]CASHFLOW!#REF!</definedName>
    <definedName name="INTER_CO_INTEREST">[16]CASHFLOW!#REF!</definedName>
    <definedName name="Inter_Ink" localSheetId="9">#REF!</definedName>
    <definedName name="Inter_Ink" localSheetId="17">#REF!</definedName>
    <definedName name="Inter_Ink" localSheetId="15">#REF!</definedName>
    <definedName name="Inter_Ink" localSheetId="13">#REF!</definedName>
    <definedName name="Inter_Ink">#REF!</definedName>
    <definedName name="INTER_KRAI_CO._LTD." localSheetId="9">#REF!</definedName>
    <definedName name="INTER_KRAI_CO._LTD." localSheetId="17">#REF!</definedName>
    <definedName name="INTER_KRAI_CO._LTD." localSheetId="15">#REF!</definedName>
    <definedName name="INTER_KRAI_CO._LTD.">#REF!</definedName>
    <definedName name="Inv.No." localSheetId="9">#REF!,#REF!,#REF!</definedName>
    <definedName name="Inv.No." localSheetId="17">#REF!,#REF!,#REF!</definedName>
    <definedName name="Inv.No." localSheetId="15">#REF!,#REF!,#REF!</definedName>
    <definedName name="Inv.No." localSheetId="13">#REF!,#REF!,#REF!</definedName>
    <definedName name="Inv.No.">#REF!,#REF!,#REF!</definedName>
    <definedName name="J" localSheetId="9">#REF!</definedName>
    <definedName name="J" localSheetId="17">#REF!</definedName>
    <definedName name="J" localSheetId="15">#REF!</definedName>
    <definedName name="J" localSheetId="13">#REF!</definedName>
    <definedName name="J">#REF!</definedName>
    <definedName name="J.B.P.INTERNATIONAL_PAINT_CO._LTD." localSheetId="9">#REF!</definedName>
    <definedName name="J.B.P.INTERNATIONAL_PAINT_CO._LTD." localSheetId="17">#REF!</definedName>
    <definedName name="J.B.P.INTERNATIONAL_PAINT_CO._LTD." localSheetId="15">#REF!</definedName>
    <definedName name="J.B.P.INTERNATIONAL_PAINT_CO._LTD.">#REF!</definedName>
    <definedName name="JAX_PAINTS__THAILAND__CO._LTD." localSheetId="9">#REF!</definedName>
    <definedName name="JAX_PAINTS__THAILAND__CO._LTD." localSheetId="17">#REF!</definedName>
    <definedName name="JAX_PAINTS__THAILAND__CO._LTD." localSheetId="15">#REF!</definedName>
    <definedName name="JAX_PAINTS__THAILAND__CO._LTD.">#REF!</definedName>
    <definedName name="JJ" localSheetId="9">#REF!</definedName>
    <definedName name="JJ" localSheetId="17">#REF!</definedName>
    <definedName name="JJ" localSheetId="15">#REF!</definedName>
    <definedName name="JJ">#REF!</definedName>
    <definedName name="JJJ" localSheetId="9">#REF!</definedName>
    <definedName name="JJJ" localSheetId="17">#REF!</definedName>
    <definedName name="JJJ" localSheetId="14">#REF!</definedName>
    <definedName name="JJJ" localSheetId="15">#REF!</definedName>
    <definedName name="JJJ">#REF!</definedName>
    <definedName name="JUPITER_INK___CHEMICAL_CO._LTD." localSheetId="9">#REF!</definedName>
    <definedName name="JUPITER_INK___CHEMICAL_CO._LTD." localSheetId="17">#REF!</definedName>
    <definedName name="JUPITER_INK___CHEMICAL_CO._LTD." localSheetId="15">#REF!</definedName>
    <definedName name="JUPITER_INK___CHEMICAL_CO._LTD.">#REF!</definedName>
    <definedName name="K" localSheetId="9">#REF!</definedName>
    <definedName name="K" localSheetId="17">#REF!</definedName>
    <definedName name="K" localSheetId="15">#REF!</definedName>
    <definedName name="K">#REF!</definedName>
    <definedName name="K.R.Color_Mixed" localSheetId="9">#REF!</definedName>
    <definedName name="K.R.Color_Mixed" localSheetId="17">#REF!</definedName>
    <definedName name="K.R.Color_Mixed" localSheetId="15">#REF!</definedName>
    <definedName name="K.R.Color_Mixed">#REF!</definedName>
    <definedName name="K_BOND_INDUSTRY_CO._LTD." localSheetId="9">#REF!</definedName>
    <definedName name="K_BOND_INDUSTRY_CO._LTD." localSheetId="17">#REF!</definedName>
    <definedName name="K_BOND_INDUSTRY_CO._LTD." localSheetId="14">#REF!</definedName>
    <definedName name="K_BOND_INDUSTRY_CO._LTD." localSheetId="15">#REF!</definedName>
    <definedName name="K_BOND_INDUSTRY_CO._LTD.">#REF!</definedName>
    <definedName name="KK" localSheetId="9">#REF!</definedName>
    <definedName name="KK" localSheetId="17">#REF!</definedName>
    <definedName name="KK" localSheetId="15">#REF!</definedName>
    <definedName name="KK">#REF!</definedName>
    <definedName name="KKK" localSheetId="9">#REF!</definedName>
    <definedName name="KKK" localSheetId="17">#REF!</definedName>
    <definedName name="KKK" localSheetId="14">#REF!</definedName>
    <definedName name="KKK" localSheetId="15">#REF!</definedName>
    <definedName name="KKK">#REF!</definedName>
    <definedName name="KOGU_CHEMICAL" localSheetId="9">#REF!</definedName>
    <definedName name="KOGU_CHEMICAL" localSheetId="17">#REF!</definedName>
    <definedName name="KOGU_CHEMICAL" localSheetId="15">#REF!</definedName>
    <definedName name="KOGU_CHEMICAL">#REF!</definedName>
    <definedName name="KOMPENI" localSheetId="9">#REF!</definedName>
    <definedName name="KOMPENI" localSheetId="17">#REF!</definedName>
    <definedName name="KOMPENI" localSheetId="15">#REF!</definedName>
    <definedName name="KOMPENI">#REF!</definedName>
    <definedName name="Korale_Carpet_Industry" localSheetId="9">#REF!</definedName>
    <definedName name="Korale_Carpet_Industry" localSheetId="17">#REF!</definedName>
    <definedName name="Korale_Carpet_Industry" localSheetId="14">#REF!</definedName>
    <definedName name="Korale_Carpet_Industry" localSheetId="15">#REF!</definedName>
    <definedName name="Korale_Carpet_Industry">#REF!</definedName>
    <definedName name="KOSMIK_POLYMER_CO._LTD." localSheetId="9">#REF!</definedName>
    <definedName name="KOSMIK_POLYMER_CO._LTD." localSheetId="17">#REF!</definedName>
    <definedName name="KOSMIK_POLYMER_CO._LTD." localSheetId="15">#REF!</definedName>
    <definedName name="KOSMIK_POLYMER_CO._LTD.">#REF!</definedName>
    <definedName name="L" localSheetId="9">#REF!</definedName>
    <definedName name="L" localSheetId="17">#REF!</definedName>
    <definedName name="L" localSheetId="14">#REF!</definedName>
    <definedName name="L" localSheetId="15">#REF!</definedName>
    <definedName name="L">#REF!</definedName>
    <definedName name="L.I.S._INTERNATIONAL_CO._LTD." localSheetId="9">#REF!</definedName>
    <definedName name="L.I.S._INTERNATIONAL_CO._LTD." localSheetId="17">#REF!</definedName>
    <definedName name="L.I.S._INTERNATIONAL_CO._LTD." localSheetId="15">#REF!</definedName>
    <definedName name="L.I.S._INTERNATIONAL_CO._LTD.">#REF!</definedName>
    <definedName name="LENA__THAILAND" localSheetId="9">#REF!</definedName>
    <definedName name="LENA__THAILAND" localSheetId="17">#REF!</definedName>
    <definedName name="LENA__THAILAND" localSheetId="15">#REF!</definedName>
    <definedName name="LENA__THAILAND">#REF!</definedName>
    <definedName name="Liang_Chemical" localSheetId="9">#REF!</definedName>
    <definedName name="Liang_Chemical" localSheetId="17">#REF!</definedName>
    <definedName name="Liang_Chemical" localSheetId="15">#REF!</definedName>
    <definedName name="Liang_Chemical">#REF!</definedName>
    <definedName name="LIT">'[11]ADJ - RATE'!$B$2</definedName>
    <definedName name="LL" localSheetId="9">#REF!</definedName>
    <definedName name="LL" localSheetId="17">#REF!</definedName>
    <definedName name="LL" localSheetId="14">#REF!</definedName>
    <definedName name="LL" localSheetId="15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 localSheetId="9">[14]เงินกู้ธนชาติ!$B$4</definedName>
    <definedName name="Loan" localSheetId="14">[14]เงินกู้ธนชาติ!$B$4</definedName>
    <definedName name="Loan" localSheetId="15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 localSheetId="9">'[14]เงินกู้ MGC'!$B$4</definedName>
    <definedName name="Loan1" localSheetId="14">'[14]เงินกู้ MGC'!$B$4</definedName>
    <definedName name="Loan1" localSheetId="15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 localSheetId="9">[14]เงินกู้ธนชาติ!$F$15</definedName>
    <definedName name="Long" localSheetId="14">[14]เงินกู้ธนชาติ!$F$15</definedName>
    <definedName name="Long" localSheetId="15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 localSheetId="9">'[14]เงินกู้ MGC'!$F$15</definedName>
    <definedName name="Long1" localSheetId="14">'[14]เงินกู้ MGC'!$F$15</definedName>
    <definedName name="Long1" localSheetId="15">'[14]เงินกู้ MGC'!$F$15</definedName>
    <definedName name="Long1">'[14]เงินกู้ MGC'!$F$15</definedName>
    <definedName name="LS" localSheetId="9">[5]REVENUE!#REF!</definedName>
    <definedName name="LS" localSheetId="17">[5]REVENUE!#REF!</definedName>
    <definedName name="LS" localSheetId="14">[5]REVENUE!#REF!</definedName>
    <definedName name="LS" localSheetId="15">[5]REVENUE!#REF!</definedName>
    <definedName name="LS" localSheetId="13">[5]REVENUE!#REF!</definedName>
    <definedName name="LS">[5]REVENUE!#REF!</definedName>
    <definedName name="lwljdlsdfhls" localSheetId="9">#REF!</definedName>
    <definedName name="lwljdlsdfhls" localSheetId="17">#REF!</definedName>
    <definedName name="lwljdlsdfhls" localSheetId="15">#REF!</definedName>
    <definedName name="lwljdlsdfhls" localSheetId="13">#REF!</definedName>
    <definedName name="lwljdlsdfhls">#REF!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9">'Cash Flows YE''14'!m</definedName>
    <definedName name="m" localSheetId="17">#N/A</definedName>
    <definedName name="m" localSheetId="14">'Comprehensive income (3 month)'!m</definedName>
    <definedName name="m" localSheetId="15">'Comprehensive income (9 month)'!m</definedName>
    <definedName name="m" localSheetId="13">#N/A</definedName>
    <definedName name="m">'Cash Flows Q1''2012'!m</definedName>
    <definedName name="MBT__Malaysia" localSheetId="9">#REF!</definedName>
    <definedName name="MBT__Malaysia" localSheetId="17">#REF!</definedName>
    <definedName name="MBT__Malaysia" localSheetId="14">#REF!</definedName>
    <definedName name="MBT__Malaysia" localSheetId="15">#REF!</definedName>
    <definedName name="MBT__Malaysia">#REF!</definedName>
    <definedName name="MIS" localSheetId="9">[5]REVENUE!#REF!</definedName>
    <definedName name="MIS" localSheetId="17">[5]REVENUE!#REF!</definedName>
    <definedName name="MIS" localSheetId="14">[5]REVENUE!#REF!</definedName>
    <definedName name="MIS" localSheetId="15">[5]REVENUE!#REF!</definedName>
    <definedName name="MIS">[5]REVENUE!#REF!</definedName>
    <definedName name="mkjkjbjlvluv" localSheetId="9">#REF!</definedName>
    <definedName name="mkjkjbjlvluv" localSheetId="17">#REF!</definedName>
    <definedName name="mkjkjbjlvluv" localSheetId="15">#REF!</definedName>
    <definedName name="mkjkjbjlvluv" localSheetId="13">#REF!</definedName>
    <definedName name="mkjkjbjlvluv">#REF!</definedName>
    <definedName name="MM" localSheetId="9">#REF!</definedName>
    <definedName name="MM" localSheetId="17">#REF!</definedName>
    <definedName name="MM" localSheetId="14">#REF!</definedName>
    <definedName name="MM" localSheetId="15">#REF!</definedName>
    <definedName name="MM">#REF!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9">'Cash Flows YE''14'!mms</definedName>
    <definedName name="mms" localSheetId="17">#N/A</definedName>
    <definedName name="mms" localSheetId="14">'Comprehensive income (3 month)'!mms</definedName>
    <definedName name="mms" localSheetId="15">'Comprehensive income (9 month)'!mms</definedName>
    <definedName name="mms" localSheetId="13">#N/A</definedName>
    <definedName name="mms">'Cash Flows Q1''2012'!mms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9">'Cash Flows YE''14'!ms</definedName>
    <definedName name="ms" localSheetId="17">#N/A</definedName>
    <definedName name="ms" localSheetId="14">'Comprehensive income (3 month)'!ms</definedName>
    <definedName name="ms" localSheetId="15">'Comprehensive income (9 month)'!ms</definedName>
    <definedName name="ms" localSheetId="13">#N/A</definedName>
    <definedName name="ms">'Cash Flows Q1''2012'!ms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9">'Cash Flows YE''14'!MS.SUNASSADA</definedName>
    <definedName name="MS.SUNASSADA" localSheetId="17">#N/A</definedName>
    <definedName name="MS.SUNASSADA" localSheetId="14">'Comprehensive income (3 month)'!MS.SUNASSADA</definedName>
    <definedName name="MS.SUNASSADA" localSheetId="15">'Comprehensive income (9 month)'!MS.SUNASSADA</definedName>
    <definedName name="MS.SUNASSADA" localSheetId="13">#N/A</definedName>
    <definedName name="MS.SUNASSADA">'Cash Flows Q1''2012'!MS.SUNASSADA</definedName>
    <definedName name="N" localSheetId="9">#REF!</definedName>
    <definedName name="N" localSheetId="17">#REF!</definedName>
    <definedName name="N" localSheetId="14">#REF!</definedName>
    <definedName name="N" localSheetId="15">#REF!</definedName>
    <definedName name="N">#REF!</definedName>
    <definedName name="N.S.PAINT_CO._LTD." localSheetId="9">#REF!</definedName>
    <definedName name="N.S.PAINT_CO._LTD." localSheetId="17">#REF!</definedName>
    <definedName name="N.S.PAINT_CO._LTD." localSheetId="14">#REF!</definedName>
    <definedName name="N.S.PAINT_CO._LTD." localSheetId="15">#REF!</definedName>
    <definedName name="N.S.PAINT_CO._LTD.">#REF!</definedName>
    <definedName name="N.T.P.GROUP_CO._LTD." localSheetId="9">#REF!</definedName>
    <definedName name="N.T.P.GROUP_CO._LTD." localSheetId="17">#REF!</definedName>
    <definedName name="N.T.P.GROUP_CO._LTD." localSheetId="15">#REF!</definedName>
    <definedName name="N.T.P.GROUP_CO._LTD.">#REF!</definedName>
    <definedName name="NATIONAL_ADHESIVES_CO._LTD." localSheetId="9">#REF!</definedName>
    <definedName name="NATIONAL_ADHESIVES_CO._LTD." localSheetId="17">#REF!</definedName>
    <definedName name="NATIONAL_ADHESIVES_CO._LTD." localSheetId="15">#REF!</definedName>
    <definedName name="NATIONAL_ADHESIVES_CO._LTD.">#REF!</definedName>
    <definedName name="NATIONAL_STARCH" localSheetId="9">#REF!</definedName>
    <definedName name="NATIONAL_STARCH" localSheetId="17">#REF!</definedName>
    <definedName name="NATIONAL_STARCH" localSheetId="14">#REF!</definedName>
    <definedName name="NATIONAL_STARCH" localSheetId="15">#REF!</definedName>
    <definedName name="NATIONAL_STARCH">#REF!</definedName>
    <definedName name="NATIONAL_STARCH_AND_CHEMICAL" localSheetId="9">#REF!</definedName>
    <definedName name="NATIONAL_STARCH_AND_CHEMICAL" localSheetId="17">#REF!</definedName>
    <definedName name="NATIONAL_STARCH_AND_CHEMICAL" localSheetId="15">#REF!</definedName>
    <definedName name="NATIONAL_STARCH_AND_CHEMICAL">#REF!</definedName>
    <definedName name="NAZIM___S_ASSIGNMENT_allocation_of_other_asset_List" localSheetId="9">#REF!</definedName>
    <definedName name="NAZIM___S_ASSIGNMENT_allocation_of_other_asset_List" localSheetId="17">#REF!</definedName>
    <definedName name="NAZIM___S_ASSIGNMENT_allocation_of_other_asset_List" localSheetId="15">#REF!</definedName>
    <definedName name="NAZIM___S_ASSIGNMENT_allocation_of_other_asset_List">#REF!</definedName>
    <definedName name="NEOMAT_CO._LTD.">"NEOMAT CO.,LTD."</definedName>
    <definedName name="NN" localSheetId="9">#REF!</definedName>
    <definedName name="NN" localSheetId="17">#REF!</definedName>
    <definedName name="NN" localSheetId="15">#REF!</definedName>
    <definedName name="NN" localSheetId="13">#REF!</definedName>
    <definedName name="NN">#REF!</definedName>
    <definedName name="NO" localSheetId="9">#REF!</definedName>
    <definedName name="NO" localSheetId="17">#REF!</definedName>
    <definedName name="NO" localSheetId="15">#REF!</definedName>
    <definedName name="NO">#REF!</definedName>
    <definedName name="nut" localSheetId="9" hidden="1">[17]A!#REF!</definedName>
    <definedName name="nut" localSheetId="17" hidden="1">[17]A!#REF!</definedName>
    <definedName name="nut" localSheetId="14" hidden="1">[17]A!#REF!</definedName>
    <definedName name="nut" localSheetId="15" hidden="1">[17]A!#REF!</definedName>
    <definedName name="nut" localSheetId="13" hidden="1">[17]A!#REF!</definedName>
    <definedName name="nut" hidden="1">[17]A!#REF!</definedName>
    <definedName name="O" localSheetId="9">#REF!</definedName>
    <definedName name="O" localSheetId="17">#REF!</definedName>
    <definedName name="O" localSheetId="15">#REF!</definedName>
    <definedName name="O" localSheetId="13">#REF!</definedName>
    <definedName name="O">#REF!</definedName>
    <definedName name="oldData" localSheetId="9">#REF!</definedName>
    <definedName name="oldData" localSheetId="17">#REF!</definedName>
    <definedName name="oldData" localSheetId="14">#REF!</definedName>
    <definedName name="oldData" localSheetId="15">#REF!</definedName>
    <definedName name="oldData">#REF!</definedName>
    <definedName name="Omnova_Solutions" localSheetId="9">#REF!</definedName>
    <definedName name="Omnova_Solutions" localSheetId="17">#REF!</definedName>
    <definedName name="Omnova_Solutions" localSheetId="14">#REF!</definedName>
    <definedName name="Omnova_Solutions" localSheetId="15">#REF!</definedName>
    <definedName name="Omnova_Solutions">#REF!</definedName>
    <definedName name="OO" localSheetId="9">#REF!</definedName>
    <definedName name="OO" localSheetId="17">#REF!</definedName>
    <definedName name="OO" localSheetId="15">#REF!</definedName>
    <definedName name="OO">#REF!</definedName>
    <definedName name="ORIENTAL_WEAVERS_CO." localSheetId="9">#REF!</definedName>
    <definedName name="ORIENTAL_WEAVERS_CO." localSheetId="17">#REF!</definedName>
    <definedName name="ORIENTAL_WEAVERS_CO." localSheetId="14">#REF!</definedName>
    <definedName name="ORIENTAL_WEAVERS_CO." localSheetId="15">#REF!</definedName>
    <definedName name="ORIENTAL_WEAVERS_CO.">#REF!</definedName>
    <definedName name="P" localSheetId="9">#REF!</definedName>
    <definedName name="P" localSheetId="17">#REF!</definedName>
    <definedName name="P" localSheetId="15">#REF!</definedName>
    <definedName name="P">#REF!</definedName>
    <definedName name="P.D.P._Trading" localSheetId="9">#REF!</definedName>
    <definedName name="P.D.P._Trading" localSheetId="17">#REF!</definedName>
    <definedName name="P.D.P._Trading" localSheetId="15">#REF!</definedName>
    <definedName name="P.D.P._Trading">#REF!</definedName>
    <definedName name="P.T.CLASSIC_PRIMA_CARPET_INDUSTRIES" localSheetId="9">#REF!</definedName>
    <definedName name="P.T.CLASSIC_PRIMA_CARPET_INDUSTRIES" localSheetId="17">#REF!</definedName>
    <definedName name="P.T.CLASSIC_PRIMA_CARPET_INDUSTRIES" localSheetId="14">#REF!</definedName>
    <definedName name="P.T.CLASSIC_PRIMA_CARPET_INDUSTRIES" localSheetId="15">#REF!</definedName>
    <definedName name="P.T.CLASSIC_PRIMA_CARPET_INDUSTRIES">#REF!</definedName>
    <definedName name="P_N_C_Chemical" localSheetId="9">#REF!</definedName>
    <definedName name="P_N_C_Chemical" localSheetId="17">#REF!</definedName>
    <definedName name="P_N_C_Chemical" localSheetId="15">#REF!</definedName>
    <definedName name="P_N_C_Chemical">#REF!</definedName>
    <definedName name="Pacific_Carpet_co._ltd." localSheetId="9">#REF!</definedName>
    <definedName name="Pacific_Carpet_co._ltd." localSheetId="17">#REF!</definedName>
    <definedName name="Pacific_Carpet_co._ltd." localSheetId="15">#REF!</definedName>
    <definedName name="Pacific_Carpet_co._ltd.">#REF!</definedName>
    <definedName name="PARTFGS" localSheetId="9">#REF!</definedName>
    <definedName name="PARTFGS" localSheetId="17">#REF!</definedName>
    <definedName name="PARTFGS" localSheetId="15">#REF!</definedName>
    <definedName name="PARTFGS">#REF!</definedName>
    <definedName name="PC" localSheetId="9">#REF!</definedName>
    <definedName name="PC" localSheetId="17">#REF!</definedName>
    <definedName name="PC" localSheetId="15">#REF!</definedName>
    <definedName name="PC">#REF!</definedName>
    <definedName name="PCC" localSheetId="9">#REF!</definedName>
    <definedName name="PCC" localSheetId="17">#REF!</definedName>
    <definedName name="PCC" localSheetId="15">#REF!</definedName>
    <definedName name="PCC">#REF!</definedName>
    <definedName name="PD" localSheetId="9">#REF!</definedName>
    <definedName name="PD" localSheetId="17">#REF!</definedName>
    <definedName name="PD" localSheetId="15">#REF!</definedName>
    <definedName name="PD">#REF!</definedName>
    <definedName name="PDD" localSheetId="9">#REF!</definedName>
    <definedName name="PDD" localSheetId="17">#REF!</definedName>
    <definedName name="PDD" localSheetId="15">#REF!</definedName>
    <definedName name="PDD">#REF!</definedName>
    <definedName name="PENANG_THAI_RATTAN_LTD._PART." localSheetId="9">#REF!</definedName>
    <definedName name="PENANG_THAI_RATTAN_LTD._PART." localSheetId="17">#REF!</definedName>
    <definedName name="PENANG_THAI_RATTAN_LTD._PART." localSheetId="15">#REF!</definedName>
    <definedName name="PENANG_THAI_RATTAN_LTD._PART.">#REF!</definedName>
    <definedName name="PERMA_FLEX_CO._LTD." localSheetId="9">#REF!</definedName>
    <definedName name="PERMA_FLEX_CO._LTD." localSheetId="17">#REF!</definedName>
    <definedName name="PERMA_FLEX_CO._LTD." localSheetId="15">#REF!</definedName>
    <definedName name="PERMA_FLEX_CO._LTD.">#REF!</definedName>
    <definedName name="Philippine_Carpet" localSheetId="9">#REF!</definedName>
    <definedName name="Philippine_Carpet" localSheetId="17">#REF!</definedName>
    <definedName name="Philippine_Carpet" localSheetId="14">#REF!</definedName>
    <definedName name="Philippine_Carpet" localSheetId="15">#REF!</definedName>
    <definedName name="Philippine_Carpet">#REF!</definedName>
    <definedName name="Polestar_Trading" localSheetId="9">#REF!</definedName>
    <definedName name="Polestar_Trading" localSheetId="17">#REF!</definedName>
    <definedName name="Polestar_Trading" localSheetId="15">#REF!</definedName>
    <definedName name="Polestar_Trading">#REF!</definedName>
    <definedName name="POLYMER_INNOVATION_CO.__LTD." localSheetId="9">#REF!</definedName>
    <definedName name="POLYMER_INNOVATION_CO.__LTD." localSheetId="17">#REF!</definedName>
    <definedName name="POLYMER_INNOVATION_CO.__LTD." localSheetId="15">#REF!</definedName>
    <definedName name="POLYMER_INNOVATION_CO.__LTD.">#REF!</definedName>
    <definedName name="Pornchira_2538" localSheetId="9">#REF!</definedName>
    <definedName name="Pornchira_2538" localSheetId="17">#REF!</definedName>
    <definedName name="Pornchira_2538" localSheetId="14">#REF!</definedName>
    <definedName name="Pornchira_2538" localSheetId="15">#REF!</definedName>
    <definedName name="Pornchira_2538">#REF!</definedName>
    <definedName name="PP" localSheetId="9">#REF!</definedName>
    <definedName name="PP" localSheetId="17">#REF!</definedName>
    <definedName name="PP" localSheetId="15">#REF!</definedName>
    <definedName name="PP">#REF!</definedName>
    <definedName name="PPC" localSheetId="9">#REF!</definedName>
    <definedName name="PPC" localSheetId="17">#REF!</definedName>
    <definedName name="PPC" localSheetId="15">#REF!</definedName>
    <definedName name="PPC">#REF!</definedName>
    <definedName name="PPD" localSheetId="9">#REF!</definedName>
    <definedName name="PPD" localSheetId="17">#REF!</definedName>
    <definedName name="PPD" localSheetId="15">#REF!</definedName>
    <definedName name="PPD">#REF!</definedName>
    <definedName name="PPM_Commercial" localSheetId="9">#REF!</definedName>
    <definedName name="PPM_Commercial" localSheetId="17">#REF!</definedName>
    <definedName name="PPM_Commercial" localSheetId="15">#REF!</definedName>
    <definedName name="PPM_Commercial">#REF!</definedName>
    <definedName name="PPP">[6]SALES07!$D$1:$H$1868</definedName>
    <definedName name="Premier_Products" localSheetId="9">#REF!</definedName>
    <definedName name="Premier_Products" localSheetId="17">#REF!</definedName>
    <definedName name="Premier_Products" localSheetId="15">#REF!</definedName>
    <definedName name="Premier_Products" localSheetId="13">#REF!</definedName>
    <definedName name="Premier_Products">#REF!</definedName>
    <definedName name="_xlnm.Print_Area" localSheetId="18">'Cash flows '!$A$1:$O$112</definedName>
    <definedName name="_xlnm.Print_Area" localSheetId="3">'[15]N-2'!#REF!</definedName>
    <definedName name="_xlnm.Print_Area" localSheetId="2">'[15]N-2'!#REF!</definedName>
    <definedName name="_xlnm.Print_Area" localSheetId="9">'[15]N-2'!#REF!</definedName>
    <definedName name="_xlnm.Print_Area" localSheetId="16">'Change-Consol'!$A$1:$M$37</definedName>
    <definedName name="_xlnm.Print_Area" localSheetId="17">'Change-Separate '!$A$1:$M$32</definedName>
    <definedName name="_xlnm.Print_Area" localSheetId="14">'Comprehensive income (3 month)'!$A$1:$M$32</definedName>
    <definedName name="_xlnm.Print_Area" localSheetId="15">'Comprehensive income (9 month)'!$A$1:$M$32</definedName>
    <definedName name="_xlnm.Print_Area" localSheetId="13">'Financial position'!$A$1:$M$104</definedName>
    <definedName name="_xlnm.Print_Area" localSheetId="12">หมายเหตุ!$A$1:$L$369</definedName>
    <definedName name="_xlnm.Print_Area">'[15]N-2'!#REF!</definedName>
    <definedName name="PRINT_AREA_MI" localSheetId="9">#REF!</definedName>
    <definedName name="PRINT_AREA_MI" localSheetId="17">#REF!</definedName>
    <definedName name="PRINT_AREA_MI" localSheetId="14">#REF!</definedName>
    <definedName name="PRINT_AREA_MI" localSheetId="15">#REF!</definedName>
    <definedName name="PRINT_AREA_MI">#REF!</definedName>
    <definedName name="Prior_Company__Singapore" localSheetId="9">#REF!</definedName>
    <definedName name="Prior_Company__Singapore" localSheetId="17">#REF!</definedName>
    <definedName name="Prior_Company__Singapore" localSheetId="14">#REF!</definedName>
    <definedName name="Prior_Company__Singapore" localSheetId="15">#REF!</definedName>
    <definedName name="Prior_Company__Singapore">#REF!</definedName>
    <definedName name="Produra_Paint" localSheetId="9">#REF!</definedName>
    <definedName name="Produra_Paint" localSheetId="17">#REF!</definedName>
    <definedName name="Produra_Paint" localSheetId="15">#REF!</definedName>
    <definedName name="Produra_Paint">#REF!</definedName>
    <definedName name="PSI" localSheetId="9">#REF!</definedName>
    <definedName name="PSI" localSheetId="17">#REF!</definedName>
    <definedName name="PSI" localSheetId="15">#REF!</definedName>
    <definedName name="PSI">#REF!</definedName>
    <definedName name="Ptex_co._ltd." localSheetId="9">#REF!</definedName>
    <definedName name="Ptex_co._ltd." localSheetId="17">#REF!</definedName>
    <definedName name="Ptex_co._ltd." localSheetId="15">#REF!</definedName>
    <definedName name="Ptex_co._ltd.">#REF!</definedName>
    <definedName name="Q" localSheetId="9">#REF!</definedName>
    <definedName name="Q" localSheetId="17">#REF!</definedName>
    <definedName name="Q" localSheetId="14">#REF!</definedName>
    <definedName name="Q" localSheetId="15">#REF!</definedName>
    <definedName name="Q">#REF!</definedName>
    <definedName name="QQ" localSheetId="9">#REF!</definedName>
    <definedName name="QQ" localSheetId="17">#REF!</definedName>
    <definedName name="QQ" localSheetId="15">#REF!</definedName>
    <definedName name="QQ">#REF!</definedName>
    <definedName name="QQQ" localSheetId="9">#REF!</definedName>
    <definedName name="QQQ" localSheetId="17">#REF!</definedName>
    <definedName name="QQQ" localSheetId="15">#REF!</definedName>
    <definedName name="QQQ">#REF!</definedName>
    <definedName name="R.J._London_Chem._Ind." localSheetId="9">#REF!</definedName>
    <definedName name="R.J._London_Chem._Ind." localSheetId="17">#REF!</definedName>
    <definedName name="R.J._London_Chem._Ind." localSheetId="14">#REF!</definedName>
    <definedName name="R.J._London_Chem._Ind." localSheetId="15">#REF!</definedName>
    <definedName name="R.J._London_Chem._Ind.">#REF!</definedName>
    <definedName name="R.J.LONDON_CHEMICALS_INDUSTRIES_CO._LTD." localSheetId="9">#REF!</definedName>
    <definedName name="R.J.LONDON_CHEMICALS_INDUSTRIES_CO._LTD." localSheetId="17">#REF!</definedName>
    <definedName name="R.J.LONDON_CHEMICALS_INDUSTRIES_CO._LTD." localSheetId="15">#REF!</definedName>
    <definedName name="R.J.LONDON_CHEMICALS_INDUSTRIES_CO._LTD.">#REF!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9">'Cash Flows YE''14'!ra</definedName>
    <definedName name="ra" localSheetId="17">#N/A</definedName>
    <definedName name="ra" localSheetId="14">'Comprehensive income (3 month)'!ra</definedName>
    <definedName name="ra" localSheetId="15">'Comprehensive income (9 month)'!ra</definedName>
    <definedName name="ra" localSheetId="13">#N/A</definedName>
    <definedName name="ra">'Cash Flows Q1''2012'!ra</definedName>
    <definedName name="RAJA_UCHINO_CO._LTD." localSheetId="9">#REF!</definedName>
    <definedName name="RAJA_UCHINO_CO._LTD." localSheetId="17">#REF!</definedName>
    <definedName name="RAJA_UCHINO_CO._LTD." localSheetId="15">#REF!</definedName>
    <definedName name="RAJA_UCHINO_CO._LTD." localSheetId="13">#REF!</definedName>
    <definedName name="RAJA_UCHINO_CO._LTD.">#REF!</definedName>
    <definedName name="RecnPage1" localSheetId="9">#REF!</definedName>
    <definedName name="RecnPage1" localSheetId="17">#REF!</definedName>
    <definedName name="RecnPage1" localSheetId="15">#REF!</definedName>
    <definedName name="RecnPage1">#REF!</definedName>
    <definedName name="Repax_Construction" localSheetId="9">#REF!</definedName>
    <definedName name="Repax_Construction" localSheetId="17">#REF!</definedName>
    <definedName name="Repax_Construction" localSheetId="15">#REF!</definedName>
    <definedName name="Repax_Construction">#REF!</definedName>
    <definedName name="RM">'[11]ADJ - RATE'!$B$5</definedName>
    <definedName name="RPSC_CHEMICAL_CO._LTD." localSheetId="9">#REF!</definedName>
    <definedName name="RPSC_CHEMICAL_CO._LTD." localSheetId="17">#REF!</definedName>
    <definedName name="RPSC_CHEMICAL_CO._LTD." localSheetId="15">#REF!</definedName>
    <definedName name="RPSC_CHEMICAL_CO._LTD." localSheetId="13">#REF!</definedName>
    <definedName name="RPSC_CHEMICAL_CO._LTD.">#REF!</definedName>
    <definedName name="RR" localSheetId="9">#REF!</definedName>
    <definedName name="RR" localSheetId="17">#REF!</definedName>
    <definedName name="RR" localSheetId="14">#REF!</definedName>
    <definedName name="RR" localSheetId="15">#REF!</definedName>
    <definedName name="RR">#REF!</definedName>
    <definedName name="RUBRICK_THAI_CO._LTD." localSheetId="9">#REF!</definedName>
    <definedName name="RUBRICK_THAI_CO._LTD." localSheetId="17">#REF!</definedName>
    <definedName name="RUBRICK_THAI_CO._LTD." localSheetId="14">#REF!</definedName>
    <definedName name="RUBRICK_THAI_CO._LTD." localSheetId="15">#REF!</definedName>
    <definedName name="RUBRICK_THAI_CO._LTD.">#REF!</definedName>
    <definedName name="S" localSheetId="9">#REF!</definedName>
    <definedName name="S" localSheetId="17">#REF!</definedName>
    <definedName name="S" localSheetId="14">#REF!</definedName>
    <definedName name="S" localSheetId="15">#REF!</definedName>
    <definedName name="S">#REF!</definedName>
    <definedName name="S.A.P._Paint___Chemical" localSheetId="9">#REF!</definedName>
    <definedName name="S.A.P._Paint___Chemical" localSheetId="17">#REF!</definedName>
    <definedName name="S.A.P._Paint___Chemical" localSheetId="14">#REF!</definedName>
    <definedName name="S.A.P._Paint___Chemical" localSheetId="15">#REF!</definedName>
    <definedName name="S.A.P._Paint___Chemical">#REF!</definedName>
    <definedName name="S.A.P._PAINT___CHEMICAL_CO._LTD." localSheetId="9">#REF!</definedName>
    <definedName name="S.A.P._PAINT___CHEMICAL_CO._LTD." localSheetId="17">#REF!</definedName>
    <definedName name="S.A.P._PAINT___CHEMICAL_CO._LTD." localSheetId="14">#REF!</definedName>
    <definedName name="S.A.P._PAINT___CHEMICAL_CO._LTD." localSheetId="15">#REF!</definedName>
    <definedName name="S.A.P._PAINT___CHEMICAL_CO._LTD.">#REF!</definedName>
    <definedName name="S.K.COLOR___CHEMICALS_LIMITED_PARTNERSHIP" localSheetId="9">#REF!</definedName>
    <definedName name="S.K.COLOR___CHEMICALS_LIMITED_PARTNERSHIP" localSheetId="17">#REF!</definedName>
    <definedName name="S.K.COLOR___CHEMICALS_LIMITED_PARTNERSHIP" localSheetId="15">#REF!</definedName>
    <definedName name="S.K.COLOR___CHEMICALS_LIMITED_PARTNERSHIP">#REF!</definedName>
    <definedName name="S.P.TEXTURE_PAINT_CO._LTD." localSheetId="9">#REF!</definedName>
    <definedName name="S.P.TEXTURE_PAINT_CO._LTD." localSheetId="17">#REF!</definedName>
    <definedName name="S.P.TEXTURE_PAINT_CO._LTD." localSheetId="15">#REF!</definedName>
    <definedName name="S.P.TEXTURE_PAINT_CO._LTD.">#REF!</definedName>
    <definedName name="S.PACK___PRINT_PUBLIC_COMPANY_LIMITED">"S.PACK PRINT PUBLIC COMPANY LIMITED"</definedName>
    <definedName name="Sabpantawee" localSheetId="9">#REF!</definedName>
    <definedName name="Sabpantawee" localSheetId="17">#REF!</definedName>
    <definedName name="Sabpantawee" localSheetId="14">#REF!</definedName>
    <definedName name="Sabpantawee" localSheetId="15">#REF!</definedName>
    <definedName name="Sabpantawee">#REF!</definedName>
    <definedName name="SAHAKIT_WISARN_CO._LTD." localSheetId="9">#REF!</definedName>
    <definedName name="SAHAKIT_WISARN_CO._LTD." localSheetId="17">#REF!</definedName>
    <definedName name="SAHAKIT_WISARN_CO._LTD." localSheetId="15">#REF!</definedName>
    <definedName name="SAHAKIT_WISARN_CO._LTD.">#REF!</definedName>
    <definedName name="SCB" localSheetId="9">'[8]ADJ - RATE'!#REF!</definedName>
    <definedName name="SCB" localSheetId="17">'[8]ADJ - RATE'!#REF!</definedName>
    <definedName name="SCB" localSheetId="14">'[8]ADJ - RATE'!#REF!</definedName>
    <definedName name="SCB" localSheetId="15">'[8]ADJ - RATE'!#REF!</definedName>
    <definedName name="SCB" localSheetId="13">'[8]ADJ - RATE'!#REF!</definedName>
    <definedName name="SCB">'[8]ADJ - RATE'!#REF!</definedName>
    <definedName name="Search" localSheetId="9">#REF!</definedName>
    <definedName name="Search" localSheetId="17">#REF!</definedName>
    <definedName name="Search" localSheetId="15">#REF!</definedName>
    <definedName name="Search" localSheetId="13">#REF!</definedName>
    <definedName name="Search">#REF!</definedName>
    <definedName name="Sefco_Chemical_2001" localSheetId="9">#REF!</definedName>
    <definedName name="Sefco_Chemical_2001" localSheetId="17">#REF!</definedName>
    <definedName name="Sefco_Chemical_2001" localSheetId="15">#REF!</definedName>
    <definedName name="Sefco_Chemical_2001">#REF!</definedName>
    <definedName name="SHANGHAI_PAINTS_AND_HARDWARE_LTD." localSheetId="9">#REF!</definedName>
    <definedName name="SHANGHAI_PAINTS_AND_HARDWARE_LTD." localSheetId="17">#REF!</definedName>
    <definedName name="SHANGHAI_PAINTS_AND_HARDWARE_LTD." localSheetId="15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 localSheetId="9">[14]เงินกู้ธนชาติ!$E$17</definedName>
    <definedName name="Short" localSheetId="14">[14]เงินกู้ธนชาติ!$E$17</definedName>
    <definedName name="Short" localSheetId="15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 localSheetId="9">'[14]เงินกู้ MGC'!$E$17</definedName>
    <definedName name="short1" localSheetId="14">'[14]เงินกู้ MGC'!$E$17</definedName>
    <definedName name="short1" localSheetId="15">'[14]เงินกู้ MGC'!$E$17</definedName>
    <definedName name="short1">'[14]เงินกู้ MGC'!$E$17</definedName>
    <definedName name="SIAM_EXCEL_POLYTECH_CO._LTD." localSheetId="9">#REF!</definedName>
    <definedName name="SIAM_EXCEL_POLYTECH_CO._LTD." localSheetId="17">#REF!</definedName>
    <definedName name="SIAM_EXCEL_POLYTECH_CO._LTD." localSheetId="15">#REF!</definedName>
    <definedName name="SIAM_EXCEL_POLYTECH_CO._LTD." localSheetId="13">#REF!</definedName>
    <definedName name="SIAM_EXCEL_POLYTECH_CO._LTD.">#REF!</definedName>
    <definedName name="Siam_Paint_Industry" localSheetId="9">#REF!</definedName>
    <definedName name="Siam_Paint_Industry" localSheetId="17">#REF!</definedName>
    <definedName name="Siam_Paint_Industry" localSheetId="15">#REF!</definedName>
    <definedName name="Siam_Paint_Industry">#REF!</definedName>
    <definedName name="SIAM_SPONG_FOAM_CO._LTD." localSheetId="9">#REF!</definedName>
    <definedName name="SIAM_SPONG_FOAM_CO._LTD." localSheetId="17">#REF!</definedName>
    <definedName name="SIAM_SPONG_FOAM_CO._LTD." localSheetId="15">#REF!</definedName>
    <definedName name="SIAM_SPONG_FOAM_CO._LTD.">#REF!</definedName>
    <definedName name="Sicpa__Thailand" localSheetId="9">#REF!</definedName>
    <definedName name="Sicpa__Thailand" localSheetId="17">#REF!</definedName>
    <definedName name="Sicpa__Thailand" localSheetId="15">#REF!</definedName>
    <definedName name="Sicpa__Thailand">#REF!</definedName>
    <definedName name="SIKA" localSheetId="9">#REF!</definedName>
    <definedName name="SIKA" localSheetId="17">#REF!</definedName>
    <definedName name="SIKA" localSheetId="14">#REF!</definedName>
    <definedName name="SIKA" localSheetId="15">#REF!</definedName>
    <definedName name="SIKA">#REF!</definedName>
    <definedName name="Sika__Thailand" localSheetId="9">#REF!</definedName>
    <definedName name="Sika__Thailand" localSheetId="17">#REF!</definedName>
    <definedName name="Sika__Thailand" localSheetId="15">#REF!</definedName>
    <definedName name="Sika__Thailand">#REF!</definedName>
    <definedName name="Silicone_Coating" localSheetId="9">#REF!</definedName>
    <definedName name="Silicone_Coating" localSheetId="17">#REF!</definedName>
    <definedName name="Silicone_Coating" localSheetId="14">#REF!</definedName>
    <definedName name="Silicone_Coating" localSheetId="15">#REF!</definedName>
    <definedName name="Silicone_Coating">#REF!</definedName>
    <definedName name="SOMBOON_SCREEN_CO._LTD." localSheetId="9">#REF!</definedName>
    <definedName name="SOMBOON_SCREEN_CO._LTD." localSheetId="17">#REF!</definedName>
    <definedName name="SOMBOON_SCREEN_CO._LTD." localSheetId="14">#REF!</definedName>
    <definedName name="SOMBOON_SCREEN_CO._LTD." localSheetId="15">#REF!</definedName>
    <definedName name="SOMBOON_SCREEN_CO._LTD.">#REF!</definedName>
    <definedName name="SS" localSheetId="9">#REF!</definedName>
    <definedName name="SS" localSheetId="17">#REF!</definedName>
    <definedName name="SS" localSheetId="15">#REF!</definedName>
    <definedName name="SS">#REF!</definedName>
    <definedName name="sta">0.1</definedName>
    <definedName name="star" localSheetId="9">#REF!</definedName>
    <definedName name="star" localSheetId="17">#REF!</definedName>
    <definedName name="star" localSheetId="14">#REF!</definedName>
    <definedName name="star" localSheetId="15">#REF!</definedName>
    <definedName name="star">#REF!</definedName>
    <definedName name="Star_Carpet_co._ltd." localSheetId="9">#REF!</definedName>
    <definedName name="Star_Carpet_co._ltd." localSheetId="17">#REF!</definedName>
    <definedName name="Star_Carpet_co._ltd." localSheetId="15">#REF!</definedName>
    <definedName name="Star_Carpet_co._ltd.">#REF!</definedName>
    <definedName name="Star_Tech_Che." localSheetId="9">#REF!</definedName>
    <definedName name="Star_Tech_Che." localSheetId="17">#REF!</definedName>
    <definedName name="Star_Tech_Che." localSheetId="15">#REF!</definedName>
    <definedName name="Star_Tech_Che.">#REF!</definedName>
    <definedName name="Start" localSheetId="9">#REF!</definedName>
    <definedName name="Start" localSheetId="17">#REF!</definedName>
    <definedName name="Start" localSheetId="15">#REF!</definedName>
    <definedName name="Start">#REF!</definedName>
    <definedName name="StartCode" localSheetId="9">#REF!</definedName>
    <definedName name="StartCode" localSheetId="17">#REF!</definedName>
    <definedName name="StartCode" localSheetId="15">#REF!</definedName>
    <definedName name="StartCode">#REF!</definedName>
    <definedName name="SUBPANTAVEE_CO._LTD." localSheetId="9">#REF!</definedName>
    <definedName name="SUBPANTAVEE_CO._LTD." localSheetId="17">#REF!</definedName>
    <definedName name="SUBPANTAVEE_CO._LTD." localSheetId="15">#REF!</definedName>
    <definedName name="SUBPANTAVEE_CO._LTD.">#REF!</definedName>
    <definedName name="SUMFGS" localSheetId="9">#REF!</definedName>
    <definedName name="SUMFGS" localSheetId="17">#REF!</definedName>
    <definedName name="SUMFGS" localSheetId="15">#REF!</definedName>
    <definedName name="SUMFGS">#REF!</definedName>
    <definedName name="Superior_Construction_C." localSheetId="9">#REF!</definedName>
    <definedName name="Superior_Construction_C." localSheetId="17">#REF!</definedName>
    <definedName name="Superior_Construction_C." localSheetId="15">#REF!</definedName>
    <definedName name="Superior_Construction_C.">#REF!</definedName>
    <definedName name="Syntec_Quality" localSheetId="9">#REF!</definedName>
    <definedName name="Syntec_Quality" localSheetId="17">#REF!</definedName>
    <definedName name="Syntec_Quality" localSheetId="14">#REF!</definedName>
    <definedName name="Syntec_Quality" localSheetId="15">#REF!</definedName>
    <definedName name="Syntec_Quality">#REF!</definedName>
    <definedName name="T" localSheetId="9">#REF!</definedName>
    <definedName name="T" localSheetId="17">#REF!</definedName>
    <definedName name="T" localSheetId="15">#REF!</definedName>
    <definedName name="T">#REF!</definedName>
    <definedName name="T.A.T.C." localSheetId="9">#REF!</definedName>
    <definedName name="T.A.T.C." localSheetId="17">#REF!</definedName>
    <definedName name="T.A.T.C." localSheetId="15">#REF!</definedName>
    <definedName name="T.A.T.C.">#REF!</definedName>
    <definedName name="T.R.Y_INTERNATIONAL_CO._LTD." localSheetId="9">#REF!</definedName>
    <definedName name="T.R.Y_INTERNATIONAL_CO._LTD." localSheetId="17">#REF!</definedName>
    <definedName name="T.R.Y_INTERNATIONAL_CO._LTD." localSheetId="15">#REF!</definedName>
    <definedName name="T.R.Y_INTERNATIONAL_CO._LTD.">#REF!</definedName>
    <definedName name="TANG_TIHUA_HENG_CO._LTD." localSheetId="9">#REF!</definedName>
    <definedName name="TANG_TIHUA_HENG_CO._LTD." localSheetId="17">#REF!</definedName>
    <definedName name="TANG_TIHUA_HENG_CO._LTD." localSheetId="14">#REF!</definedName>
    <definedName name="TANG_TIHUA_HENG_CO._LTD." localSheetId="15">#REF!</definedName>
    <definedName name="TANG_TIHUA_HENG_CO._LTD.">#REF!</definedName>
    <definedName name="tb">'[18]TrialBalance Q3-2002'!$A$1:$H$301</definedName>
    <definedName name="tbold" localSheetId="9">#REF!</definedName>
    <definedName name="tbold" localSheetId="17">#REF!</definedName>
    <definedName name="tbold" localSheetId="14">#REF!</definedName>
    <definedName name="tbold" localSheetId="15">#REF!</definedName>
    <definedName name="tbold">#REF!</definedName>
    <definedName name="TextRefCopy1" localSheetId="3">#REF!</definedName>
    <definedName name="TextRefCopy1" localSheetId="2">#REF!</definedName>
    <definedName name="TextRefCopy1" localSheetId="9">#REF!</definedName>
    <definedName name="TextRefCopy1" localSheetId="17">#REF!</definedName>
    <definedName name="TextRefCopy1" localSheetId="14">#REF!</definedName>
    <definedName name="TextRefCopy1" localSheetId="15">#REF!</definedName>
    <definedName name="TextRefCopy1">#REF!</definedName>
    <definedName name="TextRefCopy57" localSheetId="9">'[19]I-203'!#REF!</definedName>
    <definedName name="TextRefCopy57" localSheetId="17">'[19]I-203'!#REF!</definedName>
    <definedName name="TextRefCopy57" localSheetId="14">'[19]I-203'!#REF!</definedName>
    <definedName name="TextRefCopy57" localSheetId="15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9">#REF!</definedName>
    <definedName name="thai" localSheetId="17">#REF!</definedName>
    <definedName name="thai" localSheetId="14">#REF!</definedName>
    <definedName name="thai" localSheetId="15">#REF!</definedName>
    <definedName name="thai">#REF!</definedName>
    <definedName name="THAI_DNT_PAINT_MFG._CO._LTD." localSheetId="9">#REF!</definedName>
    <definedName name="THAI_DNT_PAINT_MFG._CO._LTD." localSheetId="17">#REF!</definedName>
    <definedName name="THAI_DNT_PAINT_MFG._CO._LTD." localSheetId="15">#REF!</definedName>
    <definedName name="THAI_DNT_PAINT_MFG._CO._LTD.">#REF!</definedName>
    <definedName name="THAI_DO_NO___GEN_GEN_CO._LTD." localSheetId="9">#REF!</definedName>
    <definedName name="THAI_DO_NO___GEN_GEN_CO._LTD." localSheetId="17">#REF!</definedName>
    <definedName name="THAI_DO_NO___GEN_GEN_CO._LTD." localSheetId="15">#REF!</definedName>
    <definedName name="THAI_DO_NO___GEN_GEN_CO._LTD.">#REF!</definedName>
    <definedName name="Thai_Innovation_Chemical" localSheetId="9">#REF!</definedName>
    <definedName name="Thai_Innovation_Chemical" localSheetId="17">#REF!</definedName>
    <definedName name="Thai_Innovation_Chemical" localSheetId="15">#REF!</definedName>
    <definedName name="Thai_Innovation_Chemical">#REF!</definedName>
    <definedName name="THAI_PACIFIC_PAINT" localSheetId="9">#REF!</definedName>
    <definedName name="THAI_PACIFIC_PAINT" localSheetId="17">#REF!</definedName>
    <definedName name="THAI_PACIFIC_PAINT" localSheetId="14">#REF!</definedName>
    <definedName name="THAI_PACIFIC_PAINT" localSheetId="15">#REF!</definedName>
    <definedName name="THAI_PACIFIC_PAINT">#REF!</definedName>
    <definedName name="THANABUN_CHEMICAL_CO._LTD." localSheetId="9">#REF!</definedName>
    <definedName name="THANABUN_CHEMICAL_CO._LTD." localSheetId="17">#REF!</definedName>
    <definedName name="THANABUN_CHEMICAL_CO._LTD." localSheetId="15">#REF!</definedName>
    <definedName name="THANABUN_CHEMICAL_CO._LTD.">#REF!</definedName>
    <definedName name="thb">'[20] IB-PL-YTD'!$I$68</definedName>
    <definedName name="THE_FASTER_PAINT__THAILAND__CO._LTD." localSheetId="9">#REF!</definedName>
    <definedName name="THE_FASTER_PAINT__THAILAND__CO._LTD." localSheetId="17">#REF!</definedName>
    <definedName name="THE_FASTER_PAINT__THAILAND__CO._LTD." localSheetId="15">#REF!</definedName>
    <definedName name="THE_FASTER_PAINT__THAILAND__CO._LTD." localSheetId="13">#REF!</definedName>
    <definedName name="THE_FASTER_PAINT__THAILAND__CO._LTD.">#REF!</definedName>
    <definedName name="Theptawee_Coating" localSheetId="9">#REF!</definedName>
    <definedName name="Theptawee_Coating" localSheetId="17">#REF!</definedName>
    <definedName name="Theptawee_Coating" localSheetId="15">#REF!</definedName>
    <definedName name="Theptawee_Coating">#REF!</definedName>
    <definedName name="Tiansin_Carpet_Industry" localSheetId="9">#REF!</definedName>
    <definedName name="Tiansin_Carpet_Industry" localSheetId="17">#REF!</definedName>
    <definedName name="Tiansin_Carpet_Industry" localSheetId="14">#REF!</definedName>
    <definedName name="Tiansin_Carpet_Industry" localSheetId="15">#REF!</definedName>
    <definedName name="Tiansin_Carpet_Industry">#REF!</definedName>
    <definedName name="To" localSheetId="9">#REF!</definedName>
    <definedName name="To" localSheetId="17">#REF!</definedName>
    <definedName name="To" localSheetId="15">#REF!</definedName>
    <definedName name="To">#REF!</definedName>
    <definedName name="TO_YO_INK__THAILAND__CO._LTD." localSheetId="9">#REF!</definedName>
    <definedName name="TO_YO_INK__THAILAND__CO._LTD." localSheetId="17">#REF!</definedName>
    <definedName name="TO_YO_INK__THAILAND__CO._LTD." localSheetId="15">#REF!</definedName>
    <definedName name="TO_YO_INK__THAILAND__CO._LTD.">#REF!</definedName>
    <definedName name="TotalFound" localSheetId="9">#REF!</definedName>
    <definedName name="TotalFound" localSheetId="17">#REF!</definedName>
    <definedName name="TotalFound" localSheetId="15">#REF!</definedName>
    <definedName name="TotalFound">#REF!</definedName>
    <definedName name="tribal" localSheetId="9">#REF!</definedName>
    <definedName name="tribal" localSheetId="17">#REF!</definedName>
    <definedName name="tribal" localSheetId="14">#REF!</definedName>
    <definedName name="tribal" localSheetId="15">#REF!</definedName>
    <definedName name="tribal">#REF!</definedName>
    <definedName name="TRIVITH_SUPPLY_CO._LTD." localSheetId="9">#REF!</definedName>
    <definedName name="TRIVITH_SUPPLY_CO._LTD." localSheetId="17">#REF!</definedName>
    <definedName name="TRIVITH_SUPPLY_CO._LTD." localSheetId="15">#REF!</definedName>
    <definedName name="TRIVITH_SUPPLY_CO._LTD.">#REF!</definedName>
    <definedName name="tSelect" localSheetId="9">#REF!</definedName>
    <definedName name="tSelect" localSheetId="17">#REF!</definedName>
    <definedName name="tSelect" localSheetId="15">#REF!</definedName>
    <definedName name="tSelect">#REF!</definedName>
    <definedName name="TT" localSheetId="9">#REF!</definedName>
    <definedName name="TT" localSheetId="17">#REF!</definedName>
    <definedName name="TT" localSheetId="15">#REF!</definedName>
    <definedName name="TT">#REF!</definedName>
    <definedName name="U" localSheetId="9">#REF!</definedName>
    <definedName name="U" localSheetId="17">#REF!</definedName>
    <definedName name="U" localSheetId="15">#REF!</definedName>
    <definedName name="U">#REF!</definedName>
    <definedName name="U.R._CHEMICAL_CO._LTD." localSheetId="9">#REF!</definedName>
    <definedName name="U.R._CHEMICAL_CO._LTD." localSheetId="17">#REF!</definedName>
    <definedName name="U.R._CHEMICAL_CO._LTD." localSheetId="15">#REF!</definedName>
    <definedName name="U.R._CHEMICAL_CO._LTD.">#REF!</definedName>
    <definedName name="U___LAND_CO._LTD." localSheetId="9">#REF!</definedName>
    <definedName name="U___LAND_CO._LTD." localSheetId="17">#REF!</definedName>
    <definedName name="U___LAND_CO._LTD." localSheetId="15">#REF!</definedName>
    <definedName name="U___LAND_CO._LTD.">#REF!</definedName>
    <definedName name="ULAND" localSheetId="9">#REF!</definedName>
    <definedName name="ULAND" localSheetId="17">#REF!</definedName>
    <definedName name="ULAND" localSheetId="15">#REF!</definedName>
    <definedName name="ULAND">#REF!</definedName>
    <definedName name="UNICRON_CHEMICALS_CO._LTD." localSheetId="9">#REF!</definedName>
    <definedName name="UNICRON_CHEMICALS_CO._LTD." localSheetId="17">#REF!</definedName>
    <definedName name="UNICRON_CHEMICALS_CO._LTD." localSheetId="15">#REF!</definedName>
    <definedName name="UNICRON_CHEMICALS_CO._LTD.">#REF!</definedName>
    <definedName name="URAI_PHANICH" localSheetId="9">#REF!</definedName>
    <definedName name="URAI_PHANICH" localSheetId="17">#REF!</definedName>
    <definedName name="URAI_PHANICH" localSheetId="14">#REF!</definedName>
    <definedName name="URAI_PHANICH" localSheetId="15">#REF!</definedName>
    <definedName name="URAI_PHANICH">#REF!</definedName>
    <definedName name="URAI_PHANICH_CO._LTD." localSheetId="9">#REF!</definedName>
    <definedName name="URAI_PHANICH_CO._LTD." localSheetId="17">#REF!</definedName>
    <definedName name="URAI_PHANICH_CO._LTD." localSheetId="15">#REF!</definedName>
    <definedName name="URAI_PHANICH_CO._LTD.">#REF!</definedName>
    <definedName name="US">'[11]ADJ - RATE'!$B$3</definedName>
    <definedName name="USD" localSheetId="9">#REF!</definedName>
    <definedName name="USD" localSheetId="17">#REF!</definedName>
    <definedName name="USD" localSheetId="14">#REF!</definedName>
    <definedName name="USD" localSheetId="15">#REF!</definedName>
    <definedName name="USD">#REF!</definedName>
    <definedName name="UU" localSheetId="9">#REF!</definedName>
    <definedName name="UU" localSheetId="17">#REF!</definedName>
    <definedName name="UU" localSheetId="15">#REF!</definedName>
    <definedName name="UU">#REF!</definedName>
    <definedName name="V" localSheetId="9">#REF!</definedName>
    <definedName name="V" localSheetId="17">#REF!</definedName>
    <definedName name="V" localSheetId="15">#REF!</definedName>
    <definedName name="V">#REF!</definedName>
    <definedName name="V.P." localSheetId="9">#REF!</definedName>
    <definedName name="V.P." localSheetId="17">#REF!</definedName>
    <definedName name="V.P." localSheetId="14">#REF!</definedName>
    <definedName name="V.P." localSheetId="15">#REF!</definedName>
    <definedName name="V.P.">#REF!</definedName>
    <definedName name="V.P.HARDWARE_LTD._PART." localSheetId="9">#REF!</definedName>
    <definedName name="V.P.HARDWARE_LTD._PART." localSheetId="17">#REF!</definedName>
    <definedName name="V.P.HARDWARE_LTD._PART." localSheetId="15">#REF!</definedName>
    <definedName name="V.P.HARDWARE_LTD._PART.">#REF!</definedName>
    <definedName name="vital5">'[10]Customize Your Invoice'!$E$15</definedName>
    <definedName name="VV" localSheetId="9">#REF!</definedName>
    <definedName name="VV" localSheetId="17">#REF!</definedName>
    <definedName name="VV" localSheetId="15">#REF!</definedName>
    <definedName name="VV" localSheetId="13">#REF!</definedName>
    <definedName name="VV">#REF!</definedName>
    <definedName name="VVV" localSheetId="9">#REF!</definedName>
    <definedName name="VVV" localSheetId="17">#REF!</definedName>
    <definedName name="VVV" localSheetId="15">#REF!</definedName>
    <definedName name="VVV">#REF!</definedName>
    <definedName name="W" localSheetId="9">#REF!</definedName>
    <definedName name="W" localSheetId="17">#REF!</definedName>
    <definedName name="W" localSheetId="14">#REF!</definedName>
    <definedName name="W" localSheetId="15">#REF!</definedName>
    <definedName name="W">#REF!</definedName>
    <definedName name="WANCHAI_TRADING_LTD._PART." localSheetId="9">#REF!</definedName>
    <definedName name="WANCHAI_TRADING_LTD._PART." localSheetId="17">#REF!</definedName>
    <definedName name="WANCHAI_TRADING_LTD._PART." localSheetId="15">#REF!</definedName>
    <definedName name="WANCHAI_TRADING_LTD._PART.">#REF!</definedName>
    <definedName name="WINCO_SCREEN_CO._LTD." localSheetId="9">#REF!</definedName>
    <definedName name="WINCO_SCREEN_CO._LTD." localSheetId="17">#REF!</definedName>
    <definedName name="WINCO_SCREEN_CO._LTD." localSheetId="15">#REF!</definedName>
    <definedName name="WINCO_SCREEN_CO._LTD.">#REF!</definedName>
    <definedName name="Winson_Chemical" localSheetId="9">#REF!</definedName>
    <definedName name="Winson_Chemical" localSheetId="17">#REF!</definedName>
    <definedName name="Winson_Chemical" localSheetId="15">#REF!</definedName>
    <definedName name="Winson_Chemical">#REF!</definedName>
    <definedName name="Ying_Chareon_Paint_Industry" localSheetId="9">#REF!</definedName>
    <definedName name="Ying_Chareon_Paint_Industry" localSheetId="17">#REF!</definedName>
    <definedName name="Ying_Chareon_Paint_Industry" localSheetId="15">#REF!</definedName>
    <definedName name="Ying_Chareon_Paint_Industry">#REF!</definedName>
    <definedName name="Z_0AAFF3E0_CA55_11D2_9003_006097E134DA_.wvu.PrintTitles" localSheetId="9" hidden="1">#REF!</definedName>
    <definedName name="Z_0AAFF3E0_CA55_11D2_9003_006097E134DA_.wvu.PrintTitles" localSheetId="17" hidden="1">#REF!</definedName>
    <definedName name="Z_0AAFF3E0_CA55_11D2_9003_006097E134DA_.wvu.PrintTitles" localSheetId="15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9" hidden="1">'[21]MANU YTD '!#REF!</definedName>
    <definedName name="Z_12440248_25D5_47E8_B42E_DB2DCF1309C5_.wvu.Rows" localSheetId="17" hidden="1">'[21]MANU YTD '!#REF!</definedName>
    <definedName name="Z_12440248_25D5_47E8_B42E_DB2DCF1309C5_.wvu.Rows" localSheetId="14" hidden="1">'[21]MANU YTD '!#REF!</definedName>
    <definedName name="Z_12440248_25D5_47E8_B42E_DB2DCF1309C5_.wvu.Rows" localSheetId="15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9" hidden="1">'[21]MANU YTD '!#REF!</definedName>
    <definedName name="Z_45C1730E_6B27_11D5_B979_0050BA469DC7_.wvu.Rows" localSheetId="17" hidden="1">'[21]MANU YTD '!#REF!</definedName>
    <definedName name="Z_45C1730E_6B27_11D5_B979_0050BA469DC7_.wvu.Rows" localSheetId="14" hidden="1">'[21]MANU YTD '!#REF!</definedName>
    <definedName name="Z_45C1730E_6B27_11D5_B979_0050BA469DC7_.wvu.Rows" localSheetId="15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9" hidden="1">'[21]MANU YTD '!#REF!</definedName>
    <definedName name="Z_48B478AD_5F10_11D5_9FB6_008048D81153_.wvu.Rows" localSheetId="17" hidden="1">'[21]MANU YTD '!#REF!</definedName>
    <definedName name="Z_48B478AD_5F10_11D5_9FB6_008048D81153_.wvu.Rows" localSheetId="14" hidden="1">'[21]MANU YTD '!#REF!</definedName>
    <definedName name="Z_48B478AD_5F10_11D5_9FB6_008048D81153_.wvu.Rows" localSheetId="15" hidden="1">'[21]MANU YTD '!#REF!</definedName>
    <definedName name="Z_48B478AD_5F10_11D5_9FB6_008048D81153_.wvu.Rows" hidden="1">'[21]MANU YTD '!#REF!</definedName>
    <definedName name="Z_4AC31E20_2858_11D2_9003_00609773139B_.wvu.PrintTitles" localSheetId="9" hidden="1">#REF!</definedName>
    <definedName name="Z_4AC31E20_2858_11D2_9003_00609773139B_.wvu.PrintTitles" localSheetId="17" hidden="1">#REF!</definedName>
    <definedName name="Z_4AC31E20_2858_11D2_9003_00609773139B_.wvu.PrintTitles" localSheetId="15" hidden="1">#REF!</definedName>
    <definedName name="Z_4AC31E20_2858_11D2_9003_00609773139B_.wvu.PrintTitles" localSheetId="13" hidden="1">#REF!</definedName>
    <definedName name="Z_4AC31E20_2858_11D2_9003_00609773139B_.wvu.PrintTitles" hidden="1">#REF!</definedName>
    <definedName name="Z_4B17CDC0_CA3E_11D2_8C74_006097E13547_.wvu.PrintTitles" localSheetId="9" hidden="1">#REF!</definedName>
    <definedName name="Z_4B17CDC0_CA3E_11D2_8C74_006097E13547_.wvu.PrintTitles" localSheetId="17" hidden="1">#REF!</definedName>
    <definedName name="Z_4B17CDC0_CA3E_11D2_8C74_006097E13547_.wvu.PrintTitles" localSheetId="15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9" hidden="1">'[21]MANU YTD '!#REF!</definedName>
    <definedName name="Z_8C45472D_5F15_11D5_8673_0050BA8BA72F_.wvu.Rows" localSheetId="17" hidden="1">'[21]MANU YTD '!#REF!</definedName>
    <definedName name="Z_8C45472D_5F15_11D5_8673_0050BA8BA72F_.wvu.Rows" localSheetId="14" hidden="1">'[21]MANU YTD '!#REF!</definedName>
    <definedName name="Z_8C45472D_5F15_11D5_8673_0050BA8BA72F_.wvu.Rows" localSheetId="15" hidden="1">'[21]MANU YTD '!#REF!</definedName>
    <definedName name="Z_8C45472D_5F15_11D5_8673_0050BA8BA72F_.wvu.Rows" hidden="1">'[21]MANU YTD '!#REF!</definedName>
    <definedName name="Z_9D561520_CA29_11D2_8A92_00105A646D8B_.wvu.PrintTitles" localSheetId="9" hidden="1">#REF!</definedName>
    <definedName name="Z_9D561520_CA29_11D2_8A92_00105A646D8B_.wvu.PrintTitles" localSheetId="17" hidden="1">#REF!</definedName>
    <definedName name="Z_9D561520_CA29_11D2_8A92_00105A646D8B_.wvu.PrintTitles" localSheetId="15" hidden="1">#REF!</definedName>
    <definedName name="Z_9D561520_CA29_11D2_8A92_00105A646D8B_.wvu.PrintTitles" localSheetId="13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9" hidden="1">'[21]MANU YTD '!#REF!</definedName>
    <definedName name="Z_C12C2348_6A2F_11D5_B979_0050BA469DC7_.wvu.Rows" localSheetId="17" hidden="1">'[21]MANU YTD '!#REF!</definedName>
    <definedName name="Z_C12C2348_6A2F_11D5_B979_0050BA469DC7_.wvu.Rows" localSheetId="14" hidden="1">'[21]MANU YTD '!#REF!</definedName>
    <definedName name="Z_C12C2348_6A2F_11D5_B979_0050BA469DC7_.wvu.Rows" localSheetId="15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9" hidden="1">'[21]MANU YTD '!#REF!</definedName>
    <definedName name="Z_D941B1FA_7C65_11D5_B124_0050BA8BACAE_.wvu.Rows" localSheetId="17" hidden="1">'[21]MANU YTD '!#REF!</definedName>
    <definedName name="Z_D941B1FA_7C65_11D5_B124_0050BA8BACAE_.wvu.Rows" localSheetId="14" hidden="1">'[21]MANU YTD '!#REF!</definedName>
    <definedName name="Z_D941B1FA_7C65_11D5_B124_0050BA8BACAE_.wvu.Rows" localSheetId="15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9" hidden="1">'[21]MANU YTD '!#REF!</definedName>
    <definedName name="Z_F2F5FD0A_AB48_11D5_AF26_006097B14B24_.wvu.Rows" localSheetId="17" hidden="1">'[21]MANU YTD '!#REF!</definedName>
    <definedName name="Z_F2F5FD0A_AB48_11D5_AF26_006097B14B24_.wvu.Rows" localSheetId="14" hidden="1">'[21]MANU YTD '!#REF!</definedName>
    <definedName name="Z_F2F5FD0A_AB48_11D5_AF26_006097B14B24_.wvu.Rows" localSheetId="15" hidden="1">'[21]MANU YTD '!#REF!</definedName>
    <definedName name="Z_F2F5FD0A_AB48_11D5_AF26_006097B14B24_.wvu.Rows" hidden="1">'[21]MANU YTD '!#REF!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9" hidden="1">{"'Eng (page2)'!$A$1:$D$52"}</definedName>
    <definedName name="เงินเดือน" localSheetId="14" hidden="1">{"'Eng (page2)'!$A$1:$D$52"}</definedName>
    <definedName name="เงินเดือน" localSheetId="15" hidden="1">{"'Eng (page2)'!$A$1:$D$52"}</definedName>
    <definedName name="เงินเดือน" localSheetId="13" hidden="1">{"'Eng (page2)'!$A$1:$D$52"}</definedName>
    <definedName name="เงินเดือน" hidden="1">{"'Eng (page2)'!$A$1:$D$52"}</definedName>
    <definedName name="บ้าน" localSheetId="9">#REF!</definedName>
    <definedName name="บ้าน" localSheetId="17">#REF!</definedName>
    <definedName name="บ้าน" localSheetId="15">#REF!</definedName>
    <definedName name="บ้าน">#REF!</definedName>
    <definedName name="ฟ31" localSheetId="9">#REF!</definedName>
    <definedName name="ฟ31" localSheetId="17">#REF!</definedName>
    <definedName name="ฟ31" localSheetId="15">#REF!</definedName>
    <definedName name="ฟ31">#REF!</definedName>
    <definedName name="ฟ80" localSheetId="9">#REF!</definedName>
    <definedName name="ฟ80" localSheetId="17">#REF!</definedName>
    <definedName name="ฟ80" localSheetId="15">#REF!</definedName>
    <definedName name="ฟ80">#REF!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9">'Cash Flows YE''14'!ภงด1</definedName>
    <definedName name="ภงด1" localSheetId="17">#N/A</definedName>
    <definedName name="ภงด1" localSheetId="14">'Comprehensive income (3 month)'!ภงด1</definedName>
    <definedName name="ภงด1" localSheetId="15">'Comprehensive income (9 month)'!ภงด1</definedName>
    <definedName name="ภงด1" localSheetId="13">#N/A</definedName>
    <definedName name="ภงด1">'Cash Flows Q1''2012'!ภงด1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9">[22]PL!#REF!</definedName>
    <definedName name="มูลค่าหุ้น_หุ้นละ_บาท" localSheetId="17">[22]PL!#REF!</definedName>
    <definedName name="มูลค่าหุ้น_หุ้นละ_บาท" localSheetId="14">[22]PL!#REF!</definedName>
    <definedName name="มูลค่าหุ้น_หุ้นละ_บาท" localSheetId="15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9">#REF!</definedName>
    <definedName name="ยอดต้นปี_ณ_วันที่_1_มกราคม_2547" localSheetId="17">#REF!</definedName>
    <definedName name="ยอดต้นปี_ณ_วันที่_1_มกราคม_2547" localSheetId="14">#REF!</definedName>
    <definedName name="ยอดต้นปี_ณ_วันที่_1_มกราคม_2547" localSheetId="15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9">#REF!</definedName>
    <definedName name="ยังไม่ได้จัดสรร" localSheetId="17">#REF!</definedName>
    <definedName name="ยังไม่ได้จัดสรร" localSheetId="14">#REF!</definedName>
    <definedName name="ยังไม่ได้จัดสรร" localSheetId="15">#REF!</definedName>
    <definedName name="ยังไม่ได้จัดสรร">#REF!</definedName>
    <definedName name="อ" localSheetId="9">#REF!</definedName>
    <definedName name="อ" localSheetId="17">#REF!</definedName>
    <definedName name="อ" localSheetId="14">#REF!</definedName>
    <definedName name="อ" localSheetId="15">#REF!</definedName>
    <definedName name="อ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5" i="40" l="1"/>
  <c r="J57" i="40" s="1"/>
  <c r="L55" i="40"/>
  <c r="L57" i="40" s="1"/>
  <c r="L69" i="40"/>
  <c r="L80" i="40"/>
  <c r="L87" i="40"/>
  <c r="J97" i="40"/>
  <c r="L97" i="40"/>
  <c r="L104" i="40"/>
  <c r="F331" i="40" s="1"/>
  <c r="J179" i="40"/>
  <c r="L179" i="40"/>
  <c r="J194" i="40"/>
  <c r="L194" i="40"/>
  <c r="J214" i="40"/>
  <c r="L214" i="40"/>
  <c r="J226" i="40"/>
  <c r="J241" i="40"/>
  <c r="L241" i="40"/>
  <c r="L250" i="40"/>
  <c r="H257" i="40"/>
  <c r="H260" i="40"/>
  <c r="J257" i="40"/>
  <c r="J260" i="40" s="1"/>
  <c r="L257" i="40"/>
  <c r="L260" i="40" s="1"/>
  <c r="J276" i="40"/>
  <c r="L276" i="40"/>
  <c r="J285" i="40"/>
  <c r="J291" i="40" s="1"/>
  <c r="L285" i="40"/>
  <c r="L291" i="40" s="1"/>
  <c r="L349" i="40"/>
  <c r="D299" i="47"/>
  <c r="H9" i="46"/>
  <c r="O9" i="46"/>
  <c r="O12" i="46" s="1"/>
  <c r="P14" i="46" s="1"/>
  <c r="H11" i="46"/>
  <c r="P12" i="46"/>
  <c r="H14" i="46"/>
  <c r="K14" i="46" s="1"/>
  <c r="D14" i="46" s="1"/>
  <c r="F115" i="46" s="1"/>
  <c r="O15" i="46"/>
  <c r="O16" i="46"/>
  <c r="H17" i="46"/>
  <c r="K17" i="46" s="1"/>
  <c r="O17" i="46"/>
  <c r="D18" i="46"/>
  <c r="H20" i="46"/>
  <c r="K20" i="46"/>
  <c r="D20" i="46" s="1"/>
  <c r="F116" i="46" s="1"/>
  <c r="H23" i="46"/>
  <c r="K23" i="46" s="1"/>
  <c r="F23" i="46" s="1"/>
  <c r="O23" i="46"/>
  <c r="O24" i="46"/>
  <c r="H25" i="46"/>
  <c r="K25" i="46" s="1"/>
  <c r="H27" i="46"/>
  <c r="K27" i="46" s="1"/>
  <c r="D27" i="46" s="1"/>
  <c r="O29" i="46"/>
  <c r="D30" i="46"/>
  <c r="F30" i="46"/>
  <c r="H30" i="46"/>
  <c r="K30" i="46" s="1"/>
  <c r="O30" i="46"/>
  <c r="D31" i="46"/>
  <c r="H36" i="46"/>
  <c r="K36" i="46" s="1"/>
  <c r="H38" i="46"/>
  <c r="K38" i="46" s="1"/>
  <c r="B40" i="46"/>
  <c r="B92" i="46" s="1"/>
  <c r="H43" i="46"/>
  <c r="K43" i="46" s="1"/>
  <c r="H46" i="46"/>
  <c r="K46" i="46" s="1"/>
  <c r="D46" i="46" s="1"/>
  <c r="H48" i="46"/>
  <c r="K48" i="46" s="1"/>
  <c r="F48" i="46" s="1"/>
  <c r="D144" i="46" s="1"/>
  <c r="H50" i="46"/>
  <c r="K50" i="46" s="1"/>
  <c r="F50" i="46" s="1"/>
  <c r="I50" i="46" s="1"/>
  <c r="H54" i="46"/>
  <c r="K54" i="46"/>
  <c r="H57" i="46"/>
  <c r="K57" i="46" s="1"/>
  <c r="H59" i="46"/>
  <c r="K59" i="46" s="1"/>
  <c r="F61" i="46"/>
  <c r="D111" i="46" s="1"/>
  <c r="H111" i="46" s="1"/>
  <c r="F62" i="46"/>
  <c r="H64" i="46"/>
  <c r="K64" i="46" s="1"/>
  <c r="H67" i="46"/>
  <c r="K67" i="46" s="1"/>
  <c r="D67" i="46" s="1"/>
  <c r="H69" i="46"/>
  <c r="K69" i="46" s="1"/>
  <c r="H72" i="46"/>
  <c r="K72" i="46" s="1"/>
  <c r="K74" i="46"/>
  <c r="D74" i="46" s="1"/>
  <c r="B76" i="46"/>
  <c r="H78" i="46"/>
  <c r="K78" i="46" s="1"/>
  <c r="D80" i="46"/>
  <c r="H80" i="46"/>
  <c r="K80" i="46" s="1"/>
  <c r="I81" i="46"/>
  <c r="K81" i="46"/>
  <c r="H82" i="46"/>
  <c r="K82" i="46" s="1"/>
  <c r="D84" i="46"/>
  <c r="H84" i="46"/>
  <c r="K84" i="46" s="1"/>
  <c r="D85" i="46"/>
  <c r="K85" i="46"/>
  <c r="F86" i="46"/>
  <c r="K88" i="46"/>
  <c r="D88" i="46" s="1"/>
  <c r="I88" i="46" s="1"/>
  <c r="K91" i="46"/>
  <c r="B96" i="46"/>
  <c r="K96" i="46" s="1"/>
  <c r="D101" i="46"/>
  <c r="F101" i="46"/>
  <c r="D104" i="46"/>
  <c r="F104" i="46"/>
  <c r="H105" i="46"/>
  <c r="H106" i="46"/>
  <c r="F107" i="46"/>
  <c r="H107" i="46"/>
  <c r="H109" i="46"/>
  <c r="F110" i="46"/>
  <c r="H110" i="46" s="1"/>
  <c r="A115" i="46"/>
  <c r="D118" i="46"/>
  <c r="A123" i="46"/>
  <c r="A136" i="46"/>
  <c r="A137" i="46"/>
  <c r="H139" i="46"/>
  <c r="A146" i="46"/>
  <c r="A148" i="46"/>
  <c r="A149" i="46"/>
  <c r="H149" i="46"/>
  <c r="H154" i="46"/>
  <c r="G67" i="34"/>
  <c r="G68" i="34"/>
  <c r="G69" i="34" s="1"/>
  <c r="B9" i="39"/>
  <c r="H147" i="39" s="1"/>
  <c r="B11" i="39"/>
  <c r="H11" i="39"/>
  <c r="O12" i="39"/>
  <c r="P12" i="39"/>
  <c r="B14" i="39"/>
  <c r="K14" i="39" s="1"/>
  <c r="B17" i="39"/>
  <c r="K17" i="39" s="1"/>
  <c r="B20" i="39"/>
  <c r="K20" i="39" s="1"/>
  <c r="B23" i="39"/>
  <c r="K23" i="39" s="1"/>
  <c r="B25" i="39"/>
  <c r="K25" i="39" s="1"/>
  <c r="F25" i="39" s="1"/>
  <c r="O25" i="39"/>
  <c r="B27" i="39"/>
  <c r="K27" i="39" s="1"/>
  <c r="D27" i="39" s="1"/>
  <c r="F116" i="39" s="1"/>
  <c r="H116" i="39" s="1"/>
  <c r="B30" i="39"/>
  <c r="K30" i="39" s="1"/>
  <c r="F30" i="39"/>
  <c r="D31" i="39"/>
  <c r="F31" i="39"/>
  <c r="D104" i="39" s="1"/>
  <c r="H104" i="39" s="1"/>
  <c r="O31" i="39"/>
  <c r="P31" i="39" s="1"/>
  <c r="B36" i="39"/>
  <c r="K36" i="39" s="1"/>
  <c r="B38" i="39"/>
  <c r="B90" i="39" s="1"/>
  <c r="H38" i="39"/>
  <c r="K38" i="39" s="1"/>
  <c r="B40" i="39"/>
  <c r="K40" i="39" s="1"/>
  <c r="D40" i="39" s="1"/>
  <c r="D136" i="39" s="1"/>
  <c r="B43" i="39"/>
  <c r="K43" i="39" s="1"/>
  <c r="B46" i="39"/>
  <c r="K46" i="39" s="1"/>
  <c r="B48" i="39"/>
  <c r="K48" i="39" s="1"/>
  <c r="B52" i="39"/>
  <c r="B55" i="39"/>
  <c r="B57" i="39"/>
  <c r="K57" i="39" s="1"/>
  <c r="D57" i="39" s="1"/>
  <c r="I57" i="39" s="1"/>
  <c r="H58" i="39"/>
  <c r="H59" i="39"/>
  <c r="H60" i="39"/>
  <c r="B62" i="39"/>
  <c r="K62" i="39" s="1"/>
  <c r="D62" i="39" s="1"/>
  <c r="F121" i="39" s="1"/>
  <c r="K65" i="39"/>
  <c r="K67" i="39"/>
  <c r="F67" i="39" s="1"/>
  <c r="I67" i="39" s="1"/>
  <c r="B70" i="39"/>
  <c r="K70" i="39" s="1"/>
  <c r="K72" i="39"/>
  <c r="B74" i="39"/>
  <c r="H74" i="39"/>
  <c r="K76" i="39"/>
  <c r="F76" i="39" s="1"/>
  <c r="D141" i="39" s="1"/>
  <c r="H141" i="39" s="1"/>
  <c r="D78" i="39"/>
  <c r="F78" i="39"/>
  <c r="H78" i="39"/>
  <c r="K78" i="39" s="1"/>
  <c r="I79" i="39"/>
  <c r="K79" i="39"/>
  <c r="K80" i="39"/>
  <c r="F80" i="39" s="1"/>
  <c r="D82" i="39"/>
  <c r="H82" i="39"/>
  <c r="K82" i="39" s="1"/>
  <c r="D83" i="39"/>
  <c r="K86" i="39"/>
  <c r="D86" i="39" s="1"/>
  <c r="I86" i="39" s="1"/>
  <c r="H89" i="39"/>
  <c r="H94" i="39"/>
  <c r="K94" i="39" s="1"/>
  <c r="F99" i="39"/>
  <c r="D103" i="39"/>
  <c r="F103" i="39"/>
  <c r="F105" i="39"/>
  <c r="D126" i="39" s="1"/>
  <c r="D106" i="39"/>
  <c r="D107" i="39"/>
  <c r="H107" i="39" s="1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9" i="36"/>
  <c r="H146" i="36" s="1"/>
  <c r="H9" i="36"/>
  <c r="H149" i="36" s="1"/>
  <c r="P9" i="36"/>
  <c r="P12" i="36" s="1"/>
  <c r="B11" i="36"/>
  <c r="H11" i="36"/>
  <c r="O12" i="36"/>
  <c r="B14" i="36"/>
  <c r="H14" i="36"/>
  <c r="B17" i="36"/>
  <c r="H17" i="36"/>
  <c r="B20" i="36"/>
  <c r="H20" i="36"/>
  <c r="B23" i="36"/>
  <c r="H23" i="36"/>
  <c r="O23" i="36"/>
  <c r="O25" i="36" s="1"/>
  <c r="B25" i="36"/>
  <c r="H25" i="36"/>
  <c r="B27" i="36"/>
  <c r="H27" i="36"/>
  <c r="O29" i="36"/>
  <c r="D106" i="36" s="1"/>
  <c r="H106" i="36" s="1"/>
  <c r="B30" i="36"/>
  <c r="D30" i="36"/>
  <c r="F130" i="36" s="1"/>
  <c r="H130" i="36" s="1"/>
  <c r="F30" i="36"/>
  <c r="H30" i="36"/>
  <c r="O30" i="36"/>
  <c r="D31" i="36"/>
  <c r="B36" i="36"/>
  <c r="H36" i="36"/>
  <c r="B38" i="36"/>
  <c r="H38" i="36"/>
  <c r="B40" i="36"/>
  <c r="H40" i="36"/>
  <c r="B43" i="36"/>
  <c r="H43" i="36"/>
  <c r="B46" i="36"/>
  <c r="H46" i="36"/>
  <c r="B48" i="36"/>
  <c r="O15" i="36" s="1"/>
  <c r="H48" i="36"/>
  <c r="O17" i="36" s="1"/>
  <c r="B52" i="36"/>
  <c r="H52" i="36"/>
  <c r="B55" i="36"/>
  <c r="H55" i="36"/>
  <c r="B57" i="36"/>
  <c r="H57" i="36"/>
  <c r="H58" i="36"/>
  <c r="H59" i="36"/>
  <c r="H60" i="36"/>
  <c r="B62" i="36"/>
  <c r="H62" i="36"/>
  <c r="B65" i="36"/>
  <c r="H65" i="36"/>
  <c r="B67" i="36"/>
  <c r="H67" i="36"/>
  <c r="B70" i="36"/>
  <c r="H70" i="36"/>
  <c r="H72" i="36"/>
  <c r="K72" i="36" s="1"/>
  <c r="B74" i="36"/>
  <c r="H74" i="36"/>
  <c r="B76" i="36"/>
  <c r="H76" i="36"/>
  <c r="B78" i="36"/>
  <c r="D78" i="36"/>
  <c r="F78" i="36"/>
  <c r="H78" i="36"/>
  <c r="I79" i="36"/>
  <c r="K79" i="36"/>
  <c r="B80" i="36"/>
  <c r="H80" i="36"/>
  <c r="D82" i="36"/>
  <c r="K82" i="36"/>
  <c r="D83" i="36"/>
  <c r="B84" i="36"/>
  <c r="K86" i="36"/>
  <c r="D86" i="36" s="1"/>
  <c r="H89" i="36"/>
  <c r="H94" i="36"/>
  <c r="K94" i="36" s="1"/>
  <c r="D99" i="36"/>
  <c r="H99" i="36" s="1"/>
  <c r="F99" i="36"/>
  <c r="D100" i="36"/>
  <c r="D103" i="36"/>
  <c r="H103" i="36" s="1"/>
  <c r="F103" i="36"/>
  <c r="D107" i="36"/>
  <c r="H107" i="36" s="1"/>
  <c r="A111" i="36"/>
  <c r="A113" i="36"/>
  <c r="H124" i="36"/>
  <c r="A130" i="36"/>
  <c r="A131" i="36"/>
  <c r="A136" i="36"/>
  <c r="H136" i="36"/>
  <c r="A137" i="36"/>
  <c r="F138" i="36"/>
  <c r="H138" i="36" s="1"/>
  <c r="A140" i="36"/>
  <c r="A141" i="36"/>
  <c r="H141" i="36"/>
  <c r="B9" i="30"/>
  <c r="H143" i="30" s="1"/>
  <c r="H9" i="30"/>
  <c r="H146" i="30" s="1"/>
  <c r="B11" i="30"/>
  <c r="H11" i="30"/>
  <c r="O12" i="30"/>
  <c r="P12" i="30"/>
  <c r="B14" i="30"/>
  <c r="H14" i="30"/>
  <c r="B17" i="30"/>
  <c r="H17" i="30"/>
  <c r="O17" i="30"/>
  <c r="B20" i="30"/>
  <c r="K20" i="30" s="1"/>
  <c r="D20" i="30" s="1"/>
  <c r="H20" i="30"/>
  <c r="B23" i="30"/>
  <c r="H23" i="30"/>
  <c r="B25" i="30"/>
  <c r="H25" i="30"/>
  <c r="O25" i="30"/>
  <c r="B27" i="30"/>
  <c r="H27" i="30"/>
  <c r="O29" i="30"/>
  <c r="B30" i="30"/>
  <c r="F30" i="30"/>
  <c r="H30" i="30"/>
  <c r="D31" i="30"/>
  <c r="B36" i="30"/>
  <c r="H36" i="30"/>
  <c r="B38" i="30"/>
  <c r="H38" i="30"/>
  <c r="H90" i="30" s="1"/>
  <c r="B40" i="30"/>
  <c r="H40" i="30"/>
  <c r="B43" i="30"/>
  <c r="H43" i="30"/>
  <c r="K43" i="30" s="1"/>
  <c r="D43" i="30" s="1"/>
  <c r="B46" i="30"/>
  <c r="H46" i="30"/>
  <c r="B48" i="30"/>
  <c r="O15" i="30" s="1"/>
  <c r="H48" i="30"/>
  <c r="B52" i="30"/>
  <c r="H52" i="30"/>
  <c r="B55" i="30"/>
  <c r="H55" i="30"/>
  <c r="B57" i="30"/>
  <c r="K57" i="30" s="1"/>
  <c r="H58" i="30"/>
  <c r="H59" i="30"/>
  <c r="H60" i="30"/>
  <c r="B62" i="30"/>
  <c r="H62" i="30"/>
  <c r="H65" i="30"/>
  <c r="K65" i="30" s="1"/>
  <c r="F65" i="30" s="1"/>
  <c r="H67" i="30"/>
  <c r="I67" i="30" s="1"/>
  <c r="B70" i="30"/>
  <c r="H70" i="30"/>
  <c r="B72" i="30"/>
  <c r="H72" i="30"/>
  <c r="B74" i="30"/>
  <c r="H74" i="30"/>
  <c r="B76" i="30"/>
  <c r="H76" i="30"/>
  <c r="B78" i="30"/>
  <c r="D78" i="30"/>
  <c r="F78" i="30"/>
  <c r="H78" i="30"/>
  <c r="B79" i="30"/>
  <c r="H79" i="30"/>
  <c r="B80" i="30"/>
  <c r="H80" i="30"/>
  <c r="D82" i="30"/>
  <c r="H82" i="30"/>
  <c r="H84" i="30" s="1"/>
  <c r="B83" i="30"/>
  <c r="B84" i="30" s="1"/>
  <c r="D83" i="30"/>
  <c r="B86" i="30"/>
  <c r="H86" i="30"/>
  <c r="B89" i="30"/>
  <c r="H89" i="30"/>
  <c r="B94" i="30"/>
  <c r="H94" i="30"/>
  <c r="D99" i="30" s="1"/>
  <c r="F99" i="30"/>
  <c r="D102" i="30"/>
  <c r="F102" i="30"/>
  <c r="D103" i="30"/>
  <c r="H103" i="30" s="1"/>
  <c r="F104" i="30"/>
  <c r="H104" i="30" s="1"/>
  <c r="D106" i="30"/>
  <c r="H106" i="30" s="1"/>
  <c r="A110" i="30"/>
  <c r="A112" i="30"/>
  <c r="H123" i="30"/>
  <c r="A129" i="30"/>
  <c r="F129" i="30"/>
  <c r="H129" i="30" s="1"/>
  <c r="A130" i="30"/>
  <c r="A135" i="30"/>
  <c r="D135" i="30"/>
  <c r="H135" i="30" s="1"/>
  <c r="A136" i="30"/>
  <c r="D136" i="30"/>
  <c r="H136" i="30" s="1"/>
  <c r="F137" i="30"/>
  <c r="H137" i="30" s="1"/>
  <c r="F138" i="30"/>
  <c r="H138" i="30" s="1"/>
  <c r="F67" i="46"/>
  <c r="D146" i="46" s="1"/>
  <c r="H146" i="46" s="1"/>
  <c r="F147" i="46"/>
  <c r="H147" i="46" s="1"/>
  <c r="K11" i="46"/>
  <c r="D11" i="46" s="1"/>
  <c r="F136" i="46"/>
  <c r="H136" i="46" s="1"/>
  <c r="F14" i="46"/>
  <c r="I14" i="46" s="1"/>
  <c r="D54" i="46"/>
  <c r="F126" i="46" s="1"/>
  <c r="F54" i="46"/>
  <c r="D126" i="46" s="1"/>
  <c r="D48" i="46"/>
  <c r="I48" i="46" s="1"/>
  <c r="H144" i="46"/>
  <c r="H104" i="46"/>
  <c r="H86" i="46"/>
  <c r="K86" i="46" s="1"/>
  <c r="K52" i="39"/>
  <c r="D52" i="39" s="1"/>
  <c r="F120" i="39" s="1"/>
  <c r="H120" i="39" s="1"/>
  <c r="K55" i="39"/>
  <c r="D55" i="39" s="1"/>
  <c r="F40" i="39"/>
  <c r="K9" i="46"/>
  <c r="D9" i="46" s="1"/>
  <c r="H157" i="46"/>
  <c r="D108" i="46"/>
  <c r="H108" i="46" s="1"/>
  <c r="N131" i="46" s="1"/>
  <c r="D80" i="39"/>
  <c r="I80" i="39" s="1"/>
  <c r="D72" i="39"/>
  <c r="F72" i="39"/>
  <c r="I72" i="39" s="1"/>
  <c r="D65" i="39"/>
  <c r="F138" i="39" s="1"/>
  <c r="F65" i="39"/>
  <c r="D72" i="46"/>
  <c r="F72" i="46"/>
  <c r="D128" i="46" s="1"/>
  <c r="D25" i="46"/>
  <c r="F137" i="46" s="1"/>
  <c r="H137" i="46" s="1"/>
  <c r="F25" i="46"/>
  <c r="F20" i="46" l="1"/>
  <c r="I20" i="46" s="1"/>
  <c r="F11" i="46"/>
  <c r="K17" i="30"/>
  <c r="F105" i="36"/>
  <c r="K74" i="30"/>
  <c r="K70" i="30"/>
  <c r="F70" i="30" s="1"/>
  <c r="K11" i="39"/>
  <c r="D11" i="39" s="1"/>
  <c r="I25" i="46"/>
  <c r="F84" i="36"/>
  <c r="D125" i="30"/>
  <c r="H125" i="30" s="1"/>
  <c r="K80" i="30"/>
  <c r="K46" i="30"/>
  <c r="F46" i="30" s="1"/>
  <c r="F31" i="36"/>
  <c r="D104" i="36" s="1"/>
  <c r="H104" i="36" s="1"/>
  <c r="H90" i="39"/>
  <c r="K72" i="30"/>
  <c r="D72" i="30" s="1"/>
  <c r="I67" i="36"/>
  <c r="K43" i="36"/>
  <c r="D43" i="36" s="1"/>
  <c r="K23" i="36"/>
  <c r="F23" i="36" s="1"/>
  <c r="D113" i="36" s="1"/>
  <c r="H113" i="36" s="1"/>
  <c r="K80" i="36"/>
  <c r="D80" i="36" s="1"/>
  <c r="K11" i="36"/>
  <c r="D11" i="36" s="1"/>
  <c r="F84" i="30"/>
  <c r="F11" i="39"/>
  <c r="H99" i="39"/>
  <c r="H109" i="39" s="1"/>
  <c r="H128" i="39" s="1"/>
  <c r="F84" i="39"/>
  <c r="H83" i="39" s="1"/>
  <c r="K83" i="39" s="1"/>
  <c r="O15" i="39"/>
  <c r="O19" i="39" s="1"/>
  <c r="F127" i="39" s="1"/>
  <c r="H127" i="39" s="1"/>
  <c r="K83" i="30"/>
  <c r="K78" i="30"/>
  <c r="K62" i="30"/>
  <c r="D62" i="30" s="1"/>
  <c r="F86" i="36"/>
  <c r="I86" i="36" s="1"/>
  <c r="F20" i="30"/>
  <c r="D111" i="30" s="1"/>
  <c r="H111" i="30" s="1"/>
  <c r="F9" i="46"/>
  <c r="K62" i="36"/>
  <c r="F62" i="36" s="1"/>
  <c r="D121" i="36" s="1"/>
  <c r="K38" i="36"/>
  <c r="K17" i="36"/>
  <c r="D72" i="36"/>
  <c r="F72" i="36"/>
  <c r="D135" i="36" s="1"/>
  <c r="H135" i="36" s="1"/>
  <c r="F17" i="39"/>
  <c r="D114" i="39" s="1"/>
  <c r="D17" i="39"/>
  <c r="H141" i="46"/>
  <c r="D48" i="39"/>
  <c r="F48" i="39"/>
  <c r="F23" i="39"/>
  <c r="D113" i="39" s="1"/>
  <c r="D23" i="39"/>
  <c r="F113" i="39" s="1"/>
  <c r="I55" i="39"/>
  <c r="K40" i="36"/>
  <c r="D40" i="36" s="1"/>
  <c r="F139" i="36" s="1"/>
  <c r="H139" i="36" s="1"/>
  <c r="K36" i="36"/>
  <c r="D36" i="36" s="1"/>
  <c r="K74" i="39"/>
  <c r="I54" i="46"/>
  <c r="K9" i="39"/>
  <c r="D9" i="39" s="1"/>
  <c r="F55" i="39"/>
  <c r="D119" i="39" s="1"/>
  <c r="K89" i="39"/>
  <c r="D138" i="39"/>
  <c r="D70" i="30"/>
  <c r="F121" i="30" s="1"/>
  <c r="D25" i="39"/>
  <c r="I25" i="39" s="1"/>
  <c r="F57" i="39"/>
  <c r="H130" i="46"/>
  <c r="N132" i="46" s="1"/>
  <c r="F119" i="39"/>
  <c r="I78" i="30"/>
  <c r="H99" i="30"/>
  <c r="H108" i="30" s="1"/>
  <c r="H127" i="30" s="1"/>
  <c r="K76" i="30"/>
  <c r="D76" i="30" s="1"/>
  <c r="O19" i="30"/>
  <c r="F126" i="30" s="1"/>
  <c r="H126" i="30" s="1"/>
  <c r="K25" i="30"/>
  <c r="D116" i="46"/>
  <c r="H116" i="46" s="1"/>
  <c r="H102" i="30"/>
  <c r="D65" i="30"/>
  <c r="I65" i="30" s="1"/>
  <c r="K52" i="30"/>
  <c r="D52" i="30" s="1"/>
  <c r="F119" i="30" s="1"/>
  <c r="H119" i="30" s="1"/>
  <c r="K11" i="30"/>
  <c r="O19" i="36"/>
  <c r="F127" i="36" s="1"/>
  <c r="H127" i="36" s="1"/>
  <c r="O31" i="36"/>
  <c r="P31" i="36" s="1"/>
  <c r="F125" i="36" s="1"/>
  <c r="H125" i="36" s="1"/>
  <c r="K30" i="36"/>
  <c r="H101" i="46"/>
  <c r="O19" i="46"/>
  <c r="F133" i="46" s="1"/>
  <c r="H133" i="46" s="1"/>
  <c r="K57" i="36"/>
  <c r="F57" i="36" s="1"/>
  <c r="K52" i="36"/>
  <c r="D52" i="36" s="1"/>
  <c r="D23" i="36"/>
  <c r="I23" i="36" s="1"/>
  <c r="K25" i="36"/>
  <c r="D25" i="36" s="1"/>
  <c r="K70" i="36"/>
  <c r="K65" i="36"/>
  <c r="F117" i="30"/>
  <c r="D82" i="46"/>
  <c r="F82" i="46"/>
  <c r="F43" i="46"/>
  <c r="D123" i="46" s="1"/>
  <c r="D43" i="46"/>
  <c r="F17" i="36"/>
  <c r="D17" i="36"/>
  <c r="F114" i="36" s="1"/>
  <c r="H114" i="36" s="1"/>
  <c r="F70" i="39"/>
  <c r="D70" i="39"/>
  <c r="I52" i="39"/>
  <c r="H113" i="46"/>
  <c r="F124" i="46"/>
  <c r="D17" i="30"/>
  <c r="F17" i="30"/>
  <c r="D113" i="30" s="1"/>
  <c r="F36" i="39"/>
  <c r="D36" i="39"/>
  <c r="F115" i="39" s="1"/>
  <c r="H115" i="39" s="1"/>
  <c r="F20" i="39"/>
  <c r="D112" i="39" s="1"/>
  <c r="D20" i="39"/>
  <c r="F120" i="46"/>
  <c r="F64" i="46"/>
  <c r="D127" i="46" s="1"/>
  <c r="H127" i="46" s="1"/>
  <c r="D64" i="46"/>
  <c r="F36" i="46"/>
  <c r="D119" i="46" s="1"/>
  <c r="D36" i="46"/>
  <c r="I9" i="46"/>
  <c r="F62" i="39"/>
  <c r="D121" i="39" s="1"/>
  <c r="H121" i="39" s="1"/>
  <c r="F140" i="39"/>
  <c r="H140" i="39" s="1"/>
  <c r="F46" i="46"/>
  <c r="D124" i="46" s="1"/>
  <c r="H124" i="46" s="1"/>
  <c r="K48" i="36"/>
  <c r="F48" i="36" s="1"/>
  <c r="I86" i="46"/>
  <c r="F27" i="46"/>
  <c r="D121" i="46" s="1"/>
  <c r="H121" i="46" s="1"/>
  <c r="F74" i="46"/>
  <c r="I23" i="39"/>
  <c r="K86" i="30"/>
  <c r="D86" i="30" s="1"/>
  <c r="I78" i="36"/>
  <c r="K74" i="36"/>
  <c r="K9" i="36"/>
  <c r="F9" i="36" s="1"/>
  <c r="I80" i="46"/>
  <c r="F31" i="46"/>
  <c r="I30" i="46" s="1"/>
  <c r="I72" i="46"/>
  <c r="F128" i="46"/>
  <c r="H128" i="46" s="1"/>
  <c r="D76" i="39"/>
  <c r="I76" i="39" s="1"/>
  <c r="F27" i="39"/>
  <c r="D23" i="46"/>
  <c r="F117" i="46" s="1"/>
  <c r="H117" i="46" s="1"/>
  <c r="K84" i="30"/>
  <c r="F72" i="30"/>
  <c r="I72" i="30" s="1"/>
  <c r="K38" i="30"/>
  <c r="K30" i="30"/>
  <c r="K20" i="36"/>
  <c r="K14" i="36"/>
  <c r="D14" i="36" s="1"/>
  <c r="O7" i="39"/>
  <c r="O8" i="39" s="1"/>
  <c r="D30" i="39" s="1"/>
  <c r="I30" i="39" s="1"/>
  <c r="I69" i="46"/>
  <c r="D17" i="46"/>
  <c r="I17" i="46" s="1"/>
  <c r="B90" i="36"/>
  <c r="F43" i="30"/>
  <c r="D117" i="30" s="1"/>
  <c r="K94" i="30"/>
  <c r="K67" i="36"/>
  <c r="K67" i="30"/>
  <c r="I40" i="39"/>
  <c r="H76" i="46"/>
  <c r="K76" i="46" s="1"/>
  <c r="H126" i="46"/>
  <c r="H40" i="46"/>
  <c r="K89" i="30"/>
  <c r="K79" i="30"/>
  <c r="K55" i="30"/>
  <c r="K48" i="30"/>
  <c r="K40" i="30"/>
  <c r="K36" i="30"/>
  <c r="F36" i="30" s="1"/>
  <c r="D114" i="30" s="1"/>
  <c r="K27" i="30"/>
  <c r="F27" i="30" s="1"/>
  <c r="D115" i="30" s="1"/>
  <c r="K23" i="30"/>
  <c r="K27" i="36"/>
  <c r="D27" i="36" s="1"/>
  <c r="H103" i="39"/>
  <c r="I78" i="39"/>
  <c r="O31" i="46"/>
  <c r="P31" i="46" s="1"/>
  <c r="N133" i="46" s="1"/>
  <c r="O25" i="46"/>
  <c r="D132" i="46" s="1"/>
  <c r="H132" i="46" s="1"/>
  <c r="D11" i="30"/>
  <c r="F11" i="30"/>
  <c r="F59" i="46"/>
  <c r="D59" i="46"/>
  <c r="I59" i="46" s="1"/>
  <c r="F80" i="36"/>
  <c r="I80" i="36" s="1"/>
  <c r="I20" i="30"/>
  <c r="I11" i="46"/>
  <c r="O31" i="30"/>
  <c r="P31" i="30" s="1"/>
  <c r="F124" i="30" s="1"/>
  <c r="H124" i="30" s="1"/>
  <c r="D105" i="30"/>
  <c r="H105" i="30" s="1"/>
  <c r="I67" i="46"/>
  <c r="F57" i="46"/>
  <c r="D125" i="46" s="1"/>
  <c r="D57" i="46"/>
  <c r="I65" i="39"/>
  <c r="H83" i="36"/>
  <c r="K14" i="30"/>
  <c r="I79" i="30"/>
  <c r="F80" i="30"/>
  <c r="D80" i="30"/>
  <c r="D57" i="30"/>
  <c r="I57" i="30" s="1"/>
  <c r="F57" i="30"/>
  <c r="I30" i="30"/>
  <c r="K9" i="30"/>
  <c r="F46" i="39"/>
  <c r="D135" i="39" s="1"/>
  <c r="H135" i="39" s="1"/>
  <c r="D46" i="39"/>
  <c r="I11" i="39"/>
  <c r="F78" i="46"/>
  <c r="D148" i="46" s="1"/>
  <c r="H148" i="46" s="1"/>
  <c r="D78" i="46"/>
  <c r="F38" i="46"/>
  <c r="D38" i="46"/>
  <c r="F118" i="46"/>
  <c r="H118" i="46" s="1"/>
  <c r="B90" i="30"/>
  <c r="I27" i="39"/>
  <c r="K82" i="30"/>
  <c r="I52" i="30"/>
  <c r="K89" i="36"/>
  <c r="H90" i="36"/>
  <c r="D43" i="39"/>
  <c r="F43" i="39"/>
  <c r="D118" i="39" s="1"/>
  <c r="D14" i="39"/>
  <c r="F14" i="39"/>
  <c r="K76" i="36"/>
  <c r="D76" i="36" s="1"/>
  <c r="K55" i="36"/>
  <c r="F55" i="36" s="1"/>
  <c r="D119" i="36" s="1"/>
  <c r="K46" i="36"/>
  <c r="F46" i="36" s="1"/>
  <c r="I52" i="36"/>
  <c r="F120" i="36"/>
  <c r="H120" i="36" s="1"/>
  <c r="F118" i="36"/>
  <c r="K78" i="36"/>
  <c r="F36" i="36"/>
  <c r="D115" i="36" s="1"/>
  <c r="H115" i="36" s="1"/>
  <c r="F62" i="30" l="1"/>
  <c r="D120" i="30" s="1"/>
  <c r="H120" i="30" s="1"/>
  <c r="D46" i="30"/>
  <c r="F130" i="39"/>
  <c r="H130" i="39" s="1"/>
  <c r="H132" i="39" s="1"/>
  <c r="I80" i="30"/>
  <c r="H105" i="36"/>
  <c r="H109" i="36" s="1"/>
  <c r="D126" i="36"/>
  <c r="H126" i="36" s="1"/>
  <c r="D36" i="30"/>
  <c r="F114" i="30" s="1"/>
  <c r="H114" i="30" s="1"/>
  <c r="I30" i="36"/>
  <c r="F43" i="36"/>
  <c r="D118" i="36" s="1"/>
  <c r="H118" i="36" s="1"/>
  <c r="F86" i="30"/>
  <c r="I86" i="30" s="1"/>
  <c r="F9" i="39"/>
  <c r="I9" i="39" s="1"/>
  <c r="D62" i="36"/>
  <c r="F121" i="36" s="1"/>
  <c r="I62" i="39"/>
  <c r="F76" i="30"/>
  <c r="I76" i="30" s="1"/>
  <c r="H84" i="39"/>
  <c r="K84" i="39" s="1"/>
  <c r="F11" i="36"/>
  <c r="I11" i="36" s="1"/>
  <c r="I43" i="46"/>
  <c r="I27" i="46"/>
  <c r="H117" i="30"/>
  <c r="I17" i="39"/>
  <c r="F114" i="39"/>
  <c r="H114" i="39" s="1"/>
  <c r="F40" i="36"/>
  <c r="I40" i="36" s="1"/>
  <c r="I17" i="30"/>
  <c r="I48" i="39"/>
  <c r="I70" i="30"/>
  <c r="F123" i="46"/>
  <c r="H123" i="46" s="1"/>
  <c r="H144" i="39"/>
  <c r="H146" i="39" s="1"/>
  <c r="H148" i="39" s="1"/>
  <c r="H151" i="39" s="1"/>
  <c r="D25" i="30"/>
  <c r="F130" i="30" s="1"/>
  <c r="H130" i="30" s="1"/>
  <c r="H131" i="30" s="1"/>
  <c r="F25" i="30"/>
  <c r="H119" i="39"/>
  <c r="H113" i="39"/>
  <c r="I72" i="36"/>
  <c r="D57" i="36"/>
  <c r="I57" i="36" s="1"/>
  <c r="I43" i="36"/>
  <c r="F25" i="36"/>
  <c r="I25" i="36" s="1"/>
  <c r="F14" i="36"/>
  <c r="I14" i="36" s="1"/>
  <c r="D9" i="36"/>
  <c r="I9" i="36" s="1"/>
  <c r="F27" i="36"/>
  <c r="I27" i="36" s="1"/>
  <c r="F131" i="36"/>
  <c r="H131" i="36" s="1"/>
  <c r="H132" i="36" s="1"/>
  <c r="D48" i="36"/>
  <c r="I48" i="36" s="1"/>
  <c r="H121" i="36"/>
  <c r="D46" i="36"/>
  <c r="I46" i="36" s="1"/>
  <c r="D55" i="36"/>
  <c r="I55" i="36" s="1"/>
  <c r="D70" i="36"/>
  <c r="F70" i="36"/>
  <c r="F65" i="36"/>
  <c r="D137" i="36" s="1"/>
  <c r="D65" i="36"/>
  <c r="D120" i="46"/>
  <c r="H120" i="46" s="1"/>
  <c r="G115" i="46"/>
  <c r="H115" i="46" s="1"/>
  <c r="I62" i="36"/>
  <c r="D121" i="30"/>
  <c r="H121" i="30" s="1"/>
  <c r="F119" i="46"/>
  <c r="I36" i="46"/>
  <c r="I74" i="46"/>
  <c r="I23" i="46"/>
  <c r="I82" i="46"/>
  <c r="F76" i="36"/>
  <c r="D140" i="36" s="1"/>
  <c r="H140" i="36" s="1"/>
  <c r="D27" i="30"/>
  <c r="F115" i="30" s="1"/>
  <c r="H115" i="30" s="1"/>
  <c r="I17" i="36"/>
  <c r="F113" i="30"/>
  <c r="H113" i="30" s="1"/>
  <c r="D40" i="30"/>
  <c r="F40" i="30"/>
  <c r="H119" i="46"/>
  <c r="I70" i="39"/>
  <c r="F122" i="39"/>
  <c r="H122" i="39" s="1"/>
  <c r="F55" i="30"/>
  <c r="D118" i="30" s="1"/>
  <c r="D55" i="30"/>
  <c r="F93" i="46"/>
  <c r="I46" i="39"/>
  <c r="D23" i="30"/>
  <c r="F23" i="30"/>
  <c r="D112" i="30" s="1"/>
  <c r="F48" i="30"/>
  <c r="D48" i="30"/>
  <c r="H92" i="46"/>
  <c r="K40" i="46"/>
  <c r="F20" i="36"/>
  <c r="D20" i="36"/>
  <c r="I36" i="39"/>
  <c r="I64" i="46"/>
  <c r="I20" i="39"/>
  <c r="F112" i="39"/>
  <c r="H112" i="39" s="1"/>
  <c r="I46" i="46"/>
  <c r="I43" i="30"/>
  <c r="I14" i="39"/>
  <c r="F111" i="39"/>
  <c r="H111" i="39" s="1"/>
  <c r="D91" i="39"/>
  <c r="I78" i="46"/>
  <c r="H84" i="36"/>
  <c r="K83" i="36"/>
  <c r="I84" i="30"/>
  <c r="I62" i="30"/>
  <c r="I38" i="46"/>
  <c r="F145" i="46"/>
  <c r="H145" i="46" s="1"/>
  <c r="H151" i="46" s="1"/>
  <c r="D93" i="46"/>
  <c r="I93" i="46" s="1"/>
  <c r="F9" i="30"/>
  <c r="F91" i="30" s="1"/>
  <c r="D9" i="30"/>
  <c r="F134" i="30"/>
  <c r="H134" i="30" s="1"/>
  <c r="H140" i="30" s="1"/>
  <c r="I46" i="30"/>
  <c r="D14" i="30"/>
  <c r="F14" i="30"/>
  <c r="I11" i="30"/>
  <c r="F118" i="39"/>
  <c r="H118" i="39" s="1"/>
  <c r="I43" i="39"/>
  <c r="I27" i="30"/>
  <c r="I57" i="46"/>
  <c r="F125" i="46"/>
  <c r="H125" i="46" s="1"/>
  <c r="I36" i="30"/>
  <c r="F111" i="36"/>
  <c r="H111" i="36" s="1"/>
  <c r="F116" i="36"/>
  <c r="H116" i="36" s="1"/>
  <c r="I36" i="36"/>
  <c r="F91" i="39" l="1"/>
  <c r="I91" i="39"/>
  <c r="I84" i="39"/>
  <c r="F119" i="36"/>
  <c r="H119" i="36" s="1"/>
  <c r="H134" i="46"/>
  <c r="H153" i="46" s="1"/>
  <c r="H155" i="46" s="1"/>
  <c r="H158" i="46" s="1"/>
  <c r="I40" i="30"/>
  <c r="H142" i="30"/>
  <c r="H144" i="30" s="1"/>
  <c r="H147" i="30" s="1"/>
  <c r="H149" i="30" s="1"/>
  <c r="I25" i="30"/>
  <c r="D91" i="36"/>
  <c r="F137" i="36"/>
  <c r="H137" i="36" s="1"/>
  <c r="H143" i="36" s="1"/>
  <c r="I65" i="36"/>
  <c r="I70" i="36"/>
  <c r="F122" i="36"/>
  <c r="H122" i="36" s="1"/>
  <c r="F112" i="30"/>
  <c r="H112" i="30" s="1"/>
  <c r="I23" i="30"/>
  <c r="I76" i="36"/>
  <c r="I55" i="30"/>
  <c r="F118" i="30"/>
  <c r="H118" i="30" s="1"/>
  <c r="I20" i="36"/>
  <c r="F112" i="36"/>
  <c r="H112" i="36" s="1"/>
  <c r="I48" i="30"/>
  <c r="F91" i="36"/>
  <c r="H150" i="30"/>
  <c r="I9" i="30"/>
  <c r="D91" i="30"/>
  <c r="I91" i="30" s="1"/>
  <c r="F110" i="30"/>
  <c r="H110" i="30" s="1"/>
  <c r="I14" i="30"/>
  <c r="K84" i="36"/>
  <c r="I84" i="36"/>
  <c r="I91" i="36" l="1"/>
  <c r="H128" i="36"/>
  <c r="H145" i="36" s="1"/>
  <c r="H147" i="36" s="1"/>
  <c r="H150" i="36" s="1"/>
</calcChain>
</file>

<file path=xl/sharedStrings.xml><?xml version="1.0" encoding="utf-8"?>
<sst xmlns="http://schemas.openxmlformats.org/spreadsheetml/2006/main" count="6626" uniqueCount="1945">
  <si>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</si>
  <si>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</si>
  <si>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</si>
  <si>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</si>
  <si>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</si>
  <si>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</si>
  <si>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</si>
  <si>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</si>
  <si>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</si>
  <si>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</si>
  <si>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</si>
  <si>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</si>
  <si>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</si>
  <si>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</si>
  <si>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</si>
  <si>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</si>
  <si>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</si>
  <si>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</si>
  <si>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</si>
  <si>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</si>
  <si>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</si>
  <si>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</si>
  <si>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</si>
  <si>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</si>
  <si>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</si>
  <si>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</si>
  <si>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</si>
  <si>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</si>
  <si>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</si>
  <si>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</si>
  <si>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</si>
  <si>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</si>
  <si>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</si>
  <si>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</si>
  <si>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</si>
  <si>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</si>
  <si>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</si>
  <si>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</si>
  <si>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</si>
  <si>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</si>
  <si>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</si>
  <si>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</si>
  <si>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</si>
  <si>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</si>
  <si>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</si>
  <si>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</si>
  <si>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</si>
  <si>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</si>
  <si>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</si>
  <si>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</si>
  <si>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</si>
  <si>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</si>
  <si>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</si>
  <si>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</si>
  <si>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</si>
  <si>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</si>
  <si>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</si>
  <si>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</si>
  <si>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</si>
  <si>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</si>
  <si>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</si>
  <si>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</si>
  <si>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</si>
  <si>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</si>
  <si>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</si>
  <si>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</si>
  <si>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</si>
  <si>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</si>
  <si>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</si>
  <si>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</si>
  <si>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</si>
  <si>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</si>
  <si>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</si>
  <si>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</si>
  <si>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</si>
  <si>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</si>
  <si>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</si>
  <si>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</si>
  <si>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</si>
  <si>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</si>
  <si>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</si>
  <si>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</si>
  <si>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</si>
  <si>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</si>
  <si>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</si>
  <si>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</si>
  <si>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</si>
  <si>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</si>
  <si>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</si>
  <si>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</si>
  <si>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</si>
  <si>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</si>
  <si>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</si>
  <si>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</si>
  <si>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</si>
  <si>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</si>
  <si>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</si>
  <si>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</si>
  <si>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</si>
  <si>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</si>
  <si>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</si>
  <si>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</si>
  <si>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</si>
  <si>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</si>
  <si>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</si>
  <si>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</si>
  <si>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</si>
  <si>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</si>
  <si>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</si>
  <si>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</si>
  <si>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</si>
  <si>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</si>
  <si>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</si>
  <si>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</si>
  <si>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</si>
  <si>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</si>
  <si>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</si>
  <si>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</si>
  <si>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</si>
  <si>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</si>
  <si>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</si>
  <si>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</si>
  <si>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</si>
  <si>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</si>
  <si>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</si>
  <si>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</si>
  <si>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</si>
  <si>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</si>
  <si>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</si>
  <si>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</si>
  <si>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</si>
  <si>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</si>
  <si>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</si>
  <si>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</si>
  <si>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</si>
  <si>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</si>
  <si>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</si>
  <si>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</si>
  <si>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</si>
  <si>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</si>
  <si>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</si>
  <si>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</si>
  <si>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</si>
  <si>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</si>
  <si>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</si>
  <si>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</si>
  <si>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</si>
  <si>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</si>
  <si>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</si>
  <si>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</si>
  <si>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</si>
  <si>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</si>
  <si>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</si>
  <si>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</si>
  <si>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 xml:space="preserve">STATEMENTS OF COMPREHENSIVE INCOME </t>
  </si>
  <si>
    <t>Administrative expenses</t>
  </si>
  <si>
    <t>ทุนเรือนหุ้น</t>
  </si>
  <si>
    <t xml:space="preserve">รวม 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</si>
  <si>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</si>
  <si>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</si>
  <si>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</si>
  <si>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</si>
  <si>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</si>
  <si>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</si>
  <si>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</si>
  <si>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</si>
  <si>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</si>
  <si>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</si>
  <si>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</si>
  <si>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</si>
  <si>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</si>
  <si>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</si>
  <si>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</si>
  <si>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</si>
  <si>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เงินมัดจำค่าที่ดิน</t>
  </si>
  <si>
    <t>งบแสดงฐานะการเงิน</t>
  </si>
  <si>
    <t>งบกำไรขาดทุนเบ็ดเสร็จ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</si>
  <si>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</si>
  <si>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</si>
  <si>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</si>
  <si>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</si>
  <si>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</si>
  <si>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STATEMENTS OF FINANCIAL POSITION</t>
  </si>
  <si>
    <t>ASSETS</t>
  </si>
  <si>
    <t>Notes</t>
  </si>
  <si>
    <t>CURRENT ASSETS</t>
  </si>
  <si>
    <t>Cash and cash equivalents</t>
  </si>
  <si>
    <t>Prepaid construction costs</t>
  </si>
  <si>
    <t>Other current assets</t>
  </si>
  <si>
    <t xml:space="preserve">Total Current Assets </t>
  </si>
  <si>
    <t xml:space="preserve">NON - CURRENT ASSETS </t>
  </si>
  <si>
    <t xml:space="preserve">Total Non - Current Assets </t>
  </si>
  <si>
    <t xml:space="preserve">TOTAL ASSETS </t>
  </si>
  <si>
    <t>LIABILITIES AND SHAREHOLDERS' EQUITY</t>
  </si>
  <si>
    <t>CURRENT LIABILITIES</t>
  </si>
  <si>
    <t>Total Current Liabilities</t>
  </si>
  <si>
    <t xml:space="preserve">NON - CURRENT LIABILITIES </t>
  </si>
  <si>
    <t xml:space="preserve">Total Non - Current Liabilities </t>
  </si>
  <si>
    <t>Total Liabilities</t>
  </si>
  <si>
    <t>SHAREHOLDERS' EQUITY</t>
  </si>
  <si>
    <t>Retained earnings</t>
  </si>
  <si>
    <t>TOTAL LIABILITIES AND SHAREHOLDERS' EQUITY</t>
  </si>
  <si>
    <t>Interest income</t>
  </si>
  <si>
    <t>Income before income tax</t>
  </si>
  <si>
    <t>Acturial gain</t>
  </si>
  <si>
    <t>STATEMENTS OF CHANGES IN SHAREHOLDERS' EQUITY</t>
  </si>
  <si>
    <t xml:space="preserve">Issued and </t>
  </si>
  <si>
    <t xml:space="preserve">Retained Earnings </t>
  </si>
  <si>
    <t>Paid-up</t>
  </si>
  <si>
    <t xml:space="preserve">Premium on </t>
  </si>
  <si>
    <t>Share Capital</t>
  </si>
  <si>
    <t xml:space="preserve"> Share Capital</t>
  </si>
  <si>
    <t>Unappropriated</t>
  </si>
  <si>
    <t>Total</t>
  </si>
  <si>
    <t>Dividend payment</t>
  </si>
  <si>
    <t>Depreciation</t>
  </si>
  <si>
    <t>Cash received from interest</t>
  </si>
  <si>
    <t>Cash paid for interest</t>
  </si>
  <si>
    <t>Cash flows from investing activities: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</si>
  <si>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</si>
  <si>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</si>
  <si>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</si>
  <si>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</si>
  <si>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</si>
  <si>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</si>
  <si>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</si>
  <si>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</si>
  <si>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</si>
  <si>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</si>
  <si>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</si>
  <si>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</si>
  <si>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</si>
  <si>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</si>
  <si>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</si>
  <si>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</si>
  <si>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</si>
  <si>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</si>
  <si>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</si>
  <si>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</si>
  <si>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</si>
  <si>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</si>
  <si>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</si>
  <si>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</si>
  <si>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</si>
  <si>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</si>
  <si>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</si>
  <si>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</si>
  <si>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</si>
  <si>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</si>
  <si>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</si>
  <si>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</si>
  <si>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</si>
  <si>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</si>
  <si>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</si>
  <si>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</si>
  <si>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</si>
  <si>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</si>
  <si>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</si>
  <si>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</si>
  <si>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</si>
  <si>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</si>
  <si>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</si>
  <si>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</si>
  <si>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</si>
  <si>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</si>
  <si>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</si>
  <si>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</si>
  <si>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</si>
  <si>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</si>
  <si>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</si>
  <si>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</si>
  <si>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</si>
  <si>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</si>
  <si>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</si>
  <si>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</si>
  <si>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</si>
  <si>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</si>
  <si>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</si>
  <si>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</si>
  <si>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</si>
  <si>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</si>
  <si>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</si>
  <si>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</si>
  <si>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</si>
  <si>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</si>
  <si>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</si>
  <si>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</si>
  <si>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</si>
  <si>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</si>
  <si>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</si>
  <si>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</si>
  <si>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</si>
  <si>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</si>
  <si>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</si>
  <si>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</si>
  <si>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</si>
  <si>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</si>
  <si>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</si>
  <si>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</si>
  <si>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</si>
  <si>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</si>
  <si>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</si>
  <si>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</si>
  <si>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</si>
  <si>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</si>
  <si>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</si>
  <si>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</si>
  <si>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</si>
  <si>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</si>
  <si>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</si>
  <si>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</si>
  <si>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</si>
  <si>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</si>
  <si>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</si>
  <si>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</si>
  <si>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</si>
  <si>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</si>
  <si>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</si>
  <si>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</si>
  <si>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</si>
  <si>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</si>
  <si>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</si>
  <si>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</si>
  <si>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</si>
  <si>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</si>
  <si>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</si>
  <si>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</si>
  <si>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</si>
  <si>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</si>
  <si>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</si>
  <si>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</si>
  <si>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</si>
  <si>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</si>
  <si>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</si>
  <si>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</si>
  <si>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</si>
  <si>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</si>
  <si>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</si>
  <si>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</si>
  <si>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</si>
  <si>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</si>
  <si>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</si>
  <si>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</si>
  <si>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</si>
  <si>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</si>
  <si>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</si>
  <si>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</si>
  <si>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</si>
  <si>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</si>
  <si>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</si>
  <si>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</si>
  <si>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</si>
  <si>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</si>
  <si>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</si>
  <si>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</si>
  <si>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</si>
  <si>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</si>
  <si>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</si>
  <si>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</si>
  <si>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</si>
  <si>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</si>
  <si>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</si>
  <si>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</si>
  <si>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</si>
  <si>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</si>
  <si>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</si>
  <si>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</si>
  <si>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</si>
  <si>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</si>
  <si>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</si>
  <si>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</si>
  <si>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</si>
  <si>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</si>
  <si>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</si>
  <si>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</si>
  <si>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</si>
  <si>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</si>
  <si>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</si>
  <si>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</si>
  <si>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</si>
  <si>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</si>
  <si>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</si>
  <si>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</si>
  <si>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</si>
  <si>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</si>
  <si>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</si>
  <si>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</si>
  <si>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</si>
  <si>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</si>
  <si>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</si>
  <si>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</si>
  <si>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</si>
  <si>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</si>
  <si>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</si>
  <si>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</si>
  <si>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</si>
  <si>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</si>
  <si>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</si>
  <si>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</si>
  <si>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</si>
  <si>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</si>
  <si>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</si>
  <si>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</si>
  <si>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</si>
  <si>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</si>
  <si>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</si>
  <si>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</si>
  <si>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</si>
  <si>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</si>
  <si>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</si>
  <si>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</si>
  <si>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</si>
  <si>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</si>
  <si>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</si>
  <si>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</si>
  <si>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</si>
  <si>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</si>
  <si>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</si>
  <si>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</si>
  <si>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</si>
  <si>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</si>
  <si>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</si>
  <si>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</si>
  <si>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</si>
  <si>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</si>
  <si>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</si>
  <si>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</si>
  <si>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</si>
  <si>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</si>
  <si>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</si>
  <si>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</si>
  <si>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</si>
  <si>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</si>
  <si>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</si>
  <si>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</si>
  <si>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</si>
  <si>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</si>
  <si>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</si>
  <si>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</si>
  <si>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</si>
  <si>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</si>
  <si>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</si>
  <si>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</si>
  <si>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</si>
  <si>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</si>
  <si>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</si>
  <si>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</si>
  <si>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</si>
  <si>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</si>
  <si>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</si>
  <si>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</si>
  <si>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</si>
  <si>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</si>
  <si>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</si>
  <si>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</si>
  <si>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</si>
  <si>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</si>
  <si>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</si>
  <si>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</si>
  <si>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</si>
  <si>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</si>
  <si>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</si>
  <si>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</si>
  <si>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</si>
  <si>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</si>
  <si>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</si>
  <si>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</si>
  <si>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</si>
  <si>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</si>
  <si>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</si>
  <si>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</si>
  <si>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</si>
  <si>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</si>
  <si>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</si>
  <si>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</si>
  <si>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</si>
  <si>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</si>
  <si>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</si>
  <si>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</si>
  <si>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</si>
  <si>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</si>
  <si>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</si>
  <si>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</si>
  <si>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</si>
  <si>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</si>
  <si>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</si>
  <si>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</si>
  <si>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</si>
  <si>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</si>
  <si>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</si>
  <si>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</si>
  <si>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</si>
  <si>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</si>
  <si>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</si>
  <si>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</si>
  <si>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</si>
  <si>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</si>
  <si>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</si>
  <si>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</si>
  <si>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</si>
  <si>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</si>
  <si>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</si>
  <si>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</si>
  <si>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</si>
  <si>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</si>
  <si>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</si>
  <si>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</si>
  <si>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</si>
  <si>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</si>
  <si>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</si>
  <si>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</si>
  <si>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</si>
  <si>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</si>
  <si>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</si>
  <si>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</si>
  <si>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</si>
  <si>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</si>
  <si>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</si>
  <si>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</si>
  <si>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</si>
  <si>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</si>
  <si>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</si>
  <si>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</si>
  <si>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</si>
  <si>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</si>
  <si>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</si>
  <si>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</si>
  <si>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</si>
  <si>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</si>
  <si>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</si>
  <si>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</si>
  <si>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</si>
  <si>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</si>
  <si>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</si>
  <si>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</si>
  <si>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</si>
  <si>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</si>
  <si>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</si>
  <si>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</si>
  <si>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</si>
  <si>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</si>
  <si>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</si>
  <si>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</si>
  <si>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</si>
  <si>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</si>
  <si>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</si>
  <si>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</si>
  <si>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</si>
  <si>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</si>
  <si>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</si>
  <si>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</si>
  <si>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</si>
  <si>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</si>
  <si>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</si>
  <si>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</si>
  <si>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</si>
  <si>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</si>
  <si>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</si>
  <si>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</si>
  <si>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</si>
  <si>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</si>
  <si>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</si>
  <si>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</si>
  <si>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</si>
  <si>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</si>
  <si>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</si>
  <si>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</si>
  <si>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</si>
  <si>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</si>
  <si>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</si>
  <si>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</si>
  <si>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</si>
  <si>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</si>
  <si>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</si>
  <si>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</si>
  <si>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</si>
  <si>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</si>
  <si>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</si>
  <si>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</si>
  <si>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</si>
  <si>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</si>
  <si>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</si>
  <si>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</si>
  <si>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</si>
  <si>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</si>
  <si>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</si>
  <si>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</si>
  <si>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</si>
  <si>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</si>
  <si>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</si>
  <si>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</si>
  <si>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</si>
  <si>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</si>
  <si>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</si>
  <si>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</si>
  <si>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</si>
  <si>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</si>
  <si>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</si>
  <si>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</si>
  <si>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</si>
  <si>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</si>
  <si>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</si>
  <si>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</si>
  <si>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</si>
  <si>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</si>
  <si>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</si>
  <si>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</si>
  <si>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</si>
  <si>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</si>
  <si>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</si>
  <si>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</si>
  <si>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</si>
  <si>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</si>
  <si>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</si>
  <si>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</si>
  <si>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</si>
  <si>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</si>
  <si>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</si>
  <si>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</si>
  <si>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</si>
  <si>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</si>
  <si>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</si>
  <si>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</si>
  <si>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</si>
  <si>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</si>
  <si>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</si>
  <si>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</si>
  <si>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</si>
  <si>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</si>
  <si>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</si>
  <si>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</si>
  <si>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</si>
  <si>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</si>
  <si>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</si>
  <si>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</si>
  <si>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</si>
  <si>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</si>
  <si>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</si>
  <si>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</si>
  <si>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</si>
  <si>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</si>
  <si>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</si>
  <si>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</si>
  <si>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</si>
  <si>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</si>
  <si>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</si>
  <si>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</si>
  <si>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</si>
  <si>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</si>
  <si>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</si>
  <si>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</si>
  <si>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</si>
  <si>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</si>
  <si>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</si>
  <si>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</si>
  <si>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</si>
  <si>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</si>
  <si>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</si>
  <si>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</si>
  <si>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</si>
  <si>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</si>
  <si>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</si>
  <si>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</si>
  <si>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</si>
  <si>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</si>
  <si>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</si>
  <si>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</si>
  <si>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</si>
  <si>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</si>
  <si>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</si>
  <si>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</si>
  <si>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</si>
  <si>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</si>
  <si>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</si>
  <si>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</si>
  <si>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</si>
  <si>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</si>
  <si>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</si>
  <si>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</si>
  <si>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</si>
  <si>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</si>
  <si>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</si>
  <si>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</si>
  <si>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</si>
  <si>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</si>
  <si>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</si>
  <si>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</si>
  <si>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</si>
  <si>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</si>
  <si>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</si>
  <si>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</si>
  <si>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</si>
  <si>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</si>
  <si>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</si>
  <si>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</si>
  <si>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</si>
  <si>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</si>
  <si>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</si>
  <si>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</si>
  <si>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</si>
  <si>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</si>
  <si>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</si>
  <si>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</si>
  <si>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</si>
  <si>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</si>
  <si>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</si>
  <si>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</si>
  <si>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</si>
  <si>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</si>
  <si>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</si>
  <si>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</si>
  <si>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</si>
  <si>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</si>
  <si>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</si>
  <si>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</si>
  <si>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</si>
  <si>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</si>
  <si>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</si>
  <si>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</si>
  <si>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</si>
  <si>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</si>
  <si>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</si>
  <si>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</si>
  <si>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</si>
  <si>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</si>
  <si>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</si>
  <si>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</si>
  <si>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</si>
  <si>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</si>
  <si>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</si>
  <si>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</si>
  <si>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</si>
  <si>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</si>
  <si>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</si>
  <si>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</si>
  <si>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</si>
  <si>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</si>
  <si>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</si>
  <si>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</si>
  <si>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</si>
  <si>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</si>
  <si>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</si>
  <si>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</si>
  <si>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</si>
  <si>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</si>
  <si>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</si>
  <si>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</si>
  <si>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</si>
  <si>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</si>
  <si>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</si>
  <si>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</si>
  <si>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</si>
  <si>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</si>
  <si>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</si>
  <si>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</si>
  <si>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</si>
  <si>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</si>
  <si>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</si>
  <si>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</si>
  <si>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</si>
  <si>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</si>
  <si>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</si>
  <si>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</si>
  <si>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</si>
  <si>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</si>
  <si>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</si>
  <si>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</si>
  <si>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</si>
  <si>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</si>
  <si>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</si>
  <si>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</si>
  <si>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</si>
  <si>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</si>
  <si>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</si>
  <si>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</si>
  <si>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</si>
  <si>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</si>
  <si>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</si>
  <si>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</si>
  <si>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</si>
  <si>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</si>
  <si>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</si>
  <si>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</si>
  <si>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</si>
  <si>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</si>
  <si>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</si>
  <si>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</si>
  <si>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</si>
  <si>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</si>
  <si>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</si>
  <si>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</si>
  <si>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</si>
  <si>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</si>
  <si>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</si>
  <si>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</si>
  <si>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</si>
  <si>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</si>
  <si>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</si>
  <si>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</si>
  <si>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</si>
  <si>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</si>
  <si>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</si>
  <si>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</si>
  <si>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</si>
  <si>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</si>
  <si>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</si>
  <si>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</si>
  <si>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</si>
  <si>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</si>
  <si>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</si>
  <si>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</si>
  <si>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</si>
  <si>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</si>
  <si>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</si>
  <si>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</si>
  <si>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</si>
  <si>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</si>
  <si>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</si>
  <si>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</si>
  <si>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</si>
  <si>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</si>
  <si>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</si>
  <si>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</si>
  <si>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</si>
  <si>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</si>
  <si>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</si>
  <si>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</si>
  <si>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</si>
  <si>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</si>
  <si>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</si>
  <si>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</si>
  <si>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</si>
  <si>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</si>
  <si>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</si>
  <si>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</si>
  <si>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</si>
  <si>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</si>
  <si>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</si>
  <si>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</si>
  <si>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</si>
  <si>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</si>
  <si>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</si>
  <si>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</si>
  <si>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</si>
  <si>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</si>
  <si>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</si>
  <si>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</si>
  <si>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</si>
  <si>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</si>
  <si>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</si>
  <si>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</si>
  <si>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</si>
  <si>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</si>
  <si>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</si>
  <si>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</si>
  <si>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</si>
  <si>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</si>
  <si>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</si>
  <si>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</si>
  <si>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</si>
  <si>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</si>
  <si>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</si>
  <si>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</si>
  <si>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</si>
  <si>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</si>
  <si>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</si>
  <si>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</si>
  <si>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</si>
  <si>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</si>
  <si>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</si>
  <si>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</si>
  <si>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</si>
  <si>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</si>
  <si>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</si>
  <si>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</si>
  <si>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</si>
  <si>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</si>
  <si>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</si>
  <si>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</si>
  <si>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</si>
  <si>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</si>
  <si>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</si>
  <si>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</si>
  <si>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</si>
  <si>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</si>
  <si>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</si>
  <si>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</si>
  <si>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</si>
  <si>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</si>
  <si>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</si>
  <si>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</si>
  <si>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</si>
  <si>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</si>
  <si>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</si>
  <si>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</si>
  <si>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</si>
  <si>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</si>
  <si>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</si>
  <si>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</si>
  <si>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</si>
  <si>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</si>
  <si>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</si>
  <si>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</si>
  <si>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</si>
  <si>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</si>
  <si>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</si>
  <si>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</si>
  <si>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</si>
  <si>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</si>
  <si>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</si>
  <si>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</si>
  <si>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</si>
  <si>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</si>
  <si>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</si>
  <si>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</si>
  <si>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</si>
  <si>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</si>
  <si>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</si>
  <si>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</si>
  <si>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</si>
  <si>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</si>
  <si>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</si>
  <si>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</si>
  <si>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</si>
  <si>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</si>
  <si>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</si>
  <si>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</si>
  <si>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</si>
  <si>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</si>
  <si>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</si>
  <si>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</si>
  <si>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</si>
  <si>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</si>
  <si>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</si>
  <si>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</si>
  <si>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</si>
  <si>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</si>
  <si>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</si>
  <si>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</si>
  <si>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</si>
  <si>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</si>
  <si>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</si>
  <si>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</si>
  <si>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</si>
  <si>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</si>
  <si>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</si>
  <si>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</si>
  <si>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</si>
  <si>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</si>
  <si>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</si>
  <si>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</si>
  <si>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</si>
  <si>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</si>
  <si>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</si>
  <si>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</si>
  <si>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</si>
  <si>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</si>
  <si>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</si>
  <si>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</si>
  <si>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</si>
  <si>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</si>
  <si>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</si>
  <si>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</si>
  <si>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</si>
  <si>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</si>
  <si>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</si>
  <si>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</si>
  <si>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</si>
  <si>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</si>
  <si>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</si>
  <si>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</si>
  <si>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</si>
  <si>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</si>
  <si>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</si>
  <si>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</si>
  <si>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</si>
  <si>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</si>
  <si>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</si>
  <si>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</si>
  <si>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</si>
  <si>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</si>
  <si>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</si>
  <si>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</si>
  <si>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</si>
  <si>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</si>
  <si>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</si>
  <si>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</si>
  <si>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</si>
  <si>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</si>
  <si>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</si>
  <si>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</si>
  <si>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</si>
  <si>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</si>
  <si>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</si>
  <si>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</si>
  <si>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</si>
  <si>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</si>
  <si>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</si>
  <si>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</si>
  <si>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</si>
  <si>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</si>
  <si>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</si>
  <si>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</si>
  <si>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</si>
  <si>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</si>
  <si>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</si>
  <si>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</si>
  <si>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</si>
  <si>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</si>
  <si>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</si>
  <si>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</si>
  <si>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</si>
  <si>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</si>
  <si>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</si>
  <si>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</si>
  <si>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</si>
  <si>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</si>
  <si>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</si>
  <si>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</si>
  <si>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</si>
  <si>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</si>
  <si>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</si>
  <si>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</si>
  <si>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</si>
  <si>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</si>
  <si>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</si>
  <si>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</si>
  <si>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</si>
  <si>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</si>
  <si>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</si>
  <si>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</si>
  <si>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</si>
  <si>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</si>
  <si>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</si>
  <si>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</si>
  <si>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</si>
  <si>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</si>
  <si>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</si>
  <si>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</si>
  <si>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</si>
  <si>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</si>
  <si>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</si>
  <si>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</si>
  <si>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</si>
  <si>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</si>
  <si>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</si>
  <si>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</si>
  <si>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</si>
  <si>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</si>
  <si>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</si>
  <si>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</si>
  <si>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</si>
  <si>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</si>
  <si>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</si>
  <si>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</si>
  <si>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</si>
  <si>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</si>
  <si>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</si>
  <si>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</si>
  <si>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</si>
  <si>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</si>
  <si>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</si>
  <si>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</si>
  <si>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</si>
  <si>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</si>
  <si>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</si>
  <si>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</si>
  <si>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</si>
  <si>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</si>
  <si>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</si>
  <si>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</si>
  <si>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</si>
  <si>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</si>
  <si>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</si>
  <si>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</si>
  <si>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</si>
  <si>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</si>
  <si>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</si>
  <si>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</si>
  <si>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</si>
  <si>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</si>
  <si>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</si>
  <si>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</si>
  <si>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</si>
  <si>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</si>
  <si>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</si>
  <si>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</si>
  <si>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</si>
  <si>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</si>
  <si>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</si>
  <si>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</si>
  <si>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</si>
  <si>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</si>
  <si>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</si>
  <si>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</si>
  <si>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</si>
  <si>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</si>
  <si>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</si>
  <si>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</si>
  <si>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</si>
  <si>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</si>
  <si>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</si>
  <si>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</si>
  <si>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</si>
  <si>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</si>
  <si>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</si>
  <si>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</si>
  <si>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</si>
  <si>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</si>
  <si>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</si>
  <si>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</si>
  <si>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</si>
  <si>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</si>
  <si>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</si>
  <si>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</si>
  <si>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</si>
  <si>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</si>
  <si>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</si>
  <si>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</si>
  <si>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</si>
  <si>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</si>
  <si>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</si>
  <si>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</si>
  <si>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</si>
  <si>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</si>
  <si>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</si>
  <si>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</si>
  <si>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</si>
  <si>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</si>
  <si>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</si>
  <si>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</si>
  <si>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</si>
  <si>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</si>
  <si>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</si>
  <si>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</si>
  <si>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</si>
  <si>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</si>
  <si>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</si>
  <si>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</si>
  <si>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</si>
  <si>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</si>
  <si>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</si>
  <si>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</si>
  <si>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</si>
  <si>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</si>
  <si>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</si>
  <si>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</si>
  <si>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</si>
  <si>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</si>
  <si>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</si>
  <si>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</si>
  <si>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</si>
  <si>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</si>
  <si>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</si>
  <si>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</si>
  <si>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</si>
  <si>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</si>
  <si>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</si>
  <si>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</si>
  <si>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</si>
  <si>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</si>
  <si>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</si>
  <si>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</si>
  <si>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</si>
  <si>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</si>
  <si>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</si>
  <si>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</si>
  <si>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</si>
  <si>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</si>
  <si>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</si>
  <si>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</si>
  <si>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</si>
  <si>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</si>
  <si>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</si>
  <si>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</si>
  <si>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</si>
  <si>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</si>
  <si>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</si>
  <si>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</si>
  <si>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</si>
  <si>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</si>
  <si>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</si>
  <si>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</si>
  <si>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</si>
  <si>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</si>
  <si>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</si>
  <si>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</si>
  <si>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</si>
  <si>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</si>
  <si>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</si>
  <si>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</si>
  <si>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</si>
  <si>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</si>
  <si>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</si>
  <si>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</si>
  <si>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</si>
  <si>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</si>
  <si>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</si>
  <si>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</si>
  <si>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</si>
  <si>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</si>
  <si>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</si>
  <si>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</si>
  <si>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</si>
  <si>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</si>
  <si>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</si>
  <si>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</si>
  <si>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</si>
  <si>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</si>
  <si>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</si>
  <si>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</si>
  <si>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</si>
  <si>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</si>
  <si>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</si>
  <si>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</si>
  <si>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</si>
  <si>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</si>
  <si>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</si>
  <si>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</si>
  <si>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</si>
  <si>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</si>
  <si>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</si>
  <si>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</si>
  <si>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</si>
  <si>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</si>
  <si>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</si>
  <si>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</si>
  <si>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</si>
  <si>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</si>
  <si>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</si>
  <si>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</si>
  <si>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</si>
  <si>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</si>
  <si>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</si>
  <si>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</si>
  <si>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</si>
  <si>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</si>
  <si>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</si>
  <si>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</si>
  <si>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</si>
  <si>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</si>
  <si>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</si>
  <si>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</si>
  <si>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</si>
  <si>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</si>
  <si>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</si>
  <si>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</si>
  <si>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</si>
  <si>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</si>
  <si>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</si>
  <si>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</si>
  <si>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</si>
  <si>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</si>
  <si>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</si>
  <si>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</si>
  <si>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</si>
  <si>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</si>
  <si>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</si>
  <si>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</si>
  <si>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</si>
  <si>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</si>
  <si>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</si>
  <si>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</si>
  <si>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</si>
  <si>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</si>
  <si>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</si>
  <si>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</si>
  <si>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</si>
  <si>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</si>
  <si>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</si>
  <si>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</si>
  <si>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</si>
  <si>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</si>
  <si>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</si>
  <si>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</si>
  <si>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</si>
  <si>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</si>
  <si>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</si>
  <si>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</si>
  <si>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</si>
  <si>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</si>
  <si>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</si>
  <si>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</si>
  <si>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</si>
  <si>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</si>
  <si>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</si>
  <si>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</si>
  <si>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</si>
  <si>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</si>
  <si>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</si>
  <si>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</si>
  <si>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</si>
  <si>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</si>
  <si>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</si>
  <si>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</si>
  <si>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</si>
  <si>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</si>
  <si>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</si>
  <si>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</si>
  <si>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</si>
  <si>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</si>
  <si>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</si>
  <si>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</si>
  <si>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</si>
  <si>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</si>
  <si>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</si>
  <si>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</si>
  <si>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</si>
  <si>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</si>
  <si>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</si>
  <si>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</si>
  <si>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</si>
  <si>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</si>
  <si>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</si>
  <si>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</si>
  <si>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</si>
  <si>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</si>
  <si>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</si>
  <si>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</si>
  <si>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</si>
  <si>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</si>
  <si>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</si>
  <si>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</si>
  <si>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</si>
  <si>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</si>
  <si>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</si>
  <si>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</si>
  <si>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</si>
  <si>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</si>
  <si>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</si>
  <si>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</si>
  <si>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</si>
  <si>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</si>
  <si>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</si>
  <si>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</si>
  <si>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</si>
  <si>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</si>
  <si>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</si>
  <si>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</si>
  <si>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</si>
  <si>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</si>
  <si>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</si>
  <si>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</si>
  <si>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</si>
  <si>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</si>
  <si>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</si>
  <si>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</si>
  <si>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</si>
  <si>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</si>
  <si>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</si>
  <si>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</si>
  <si>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</si>
  <si>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</si>
  <si>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</si>
  <si>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</si>
  <si>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</si>
  <si>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</si>
  <si>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</si>
  <si>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</si>
  <si>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</si>
  <si>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</si>
  <si>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</si>
  <si>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</si>
  <si>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</si>
  <si>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</si>
  <si>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</si>
  <si>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</si>
  <si>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</si>
  <si>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</si>
  <si>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</si>
  <si>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</si>
  <si>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</si>
  <si>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</si>
  <si>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</si>
  <si>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</si>
  <si>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>Richy Place 2002 PLC.</t>
  </si>
  <si>
    <t>Receivables, Net</t>
  </si>
  <si>
    <t>Inventories, Net</t>
  </si>
  <si>
    <t>Other Assets - Current</t>
  </si>
  <si>
    <t>Other Assets - Noncurrent</t>
  </si>
  <si>
    <t>Interest expenses &amp; cost</t>
  </si>
  <si>
    <t>Advance for material purchases</t>
  </si>
  <si>
    <t>Restricted cash</t>
  </si>
  <si>
    <t>O.1</t>
  </si>
  <si>
    <t>Construction account payable</t>
  </si>
  <si>
    <t>Other payable</t>
  </si>
  <si>
    <t>Advance received from customer</t>
  </si>
  <si>
    <t>Retention payable</t>
  </si>
  <si>
    <t>Current portion long -  term loan from bank</t>
  </si>
  <si>
    <t>Long - term loan  from bank</t>
  </si>
  <si>
    <t>Other Liabilities - Current</t>
  </si>
  <si>
    <t xml:space="preserve">   Assets written off</t>
  </si>
  <si>
    <t xml:space="preserve">   Unrealized gain on change in value of temporary investment</t>
  </si>
  <si>
    <t xml:space="preserve">   Realized gain on change in value of temporary investment</t>
  </si>
  <si>
    <t>Paid for investment property</t>
  </si>
  <si>
    <t>Cash paid for investment</t>
  </si>
  <si>
    <t>TB by Account - Q3'14 - Richy Place 2002  PCL</t>
  </si>
  <si>
    <t>Account Number</t>
  </si>
  <si>
    <t>Account Name</t>
  </si>
  <si>
    <t>Q3 2014  Report Balance YTD</t>
  </si>
  <si>
    <t>Q3 2014  Unadjusted Balance</t>
  </si>
  <si>
    <t>Q3 2014  Net AJEs</t>
  </si>
  <si>
    <t>Q3 2014  Adjusted Balance</t>
  </si>
  <si>
    <t>Q3 2014  Net RJEs</t>
  </si>
  <si>
    <t>Q3 2014  Report Balance</t>
  </si>
  <si>
    <t>Q3 2014  Unadjusted Balance YTD</t>
  </si>
  <si>
    <t>Q3 2014  Net AJEs YTD</t>
  </si>
  <si>
    <t>Q3 2014  Adjusted Balance YTD</t>
  </si>
  <si>
    <t>Q3 2014  Net RJEs YTD</t>
  </si>
  <si>
    <t>1110203</t>
  </si>
  <si>
    <t>Saving Account -TMB 020-53716-3</t>
  </si>
  <si>
    <t>1110204</t>
  </si>
  <si>
    <t>Saving Account - KK - Head Office</t>
  </si>
  <si>
    <t>1110304</t>
  </si>
  <si>
    <t>Current Account - CIMB 8-000-02269-2</t>
  </si>
  <si>
    <t>1110306</t>
  </si>
  <si>
    <t>Current Account - BBL</t>
  </si>
  <si>
    <t>1290101</t>
  </si>
  <si>
    <t>2290101</t>
  </si>
  <si>
    <t>Material - Artificial Grass</t>
  </si>
  <si>
    <t>1120201</t>
  </si>
  <si>
    <t>1120301</t>
  </si>
  <si>
    <t>1120302</t>
  </si>
  <si>
    <t>Cost of Land</t>
  </si>
  <si>
    <t>1120401</t>
  </si>
  <si>
    <t>1120414</t>
  </si>
  <si>
    <t>Interest Construction (WIP)</t>
  </si>
  <si>
    <t>1120417</t>
  </si>
  <si>
    <t>Insurance Construction (WIP)</t>
  </si>
  <si>
    <t>1120501</t>
  </si>
  <si>
    <t>Operating expense before sell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</si>
  <si>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</si>
  <si>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</si>
  <si>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</si>
  <si>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</si>
  <si>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</si>
  <si>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</si>
  <si>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</si>
  <si>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</si>
  <si>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</si>
  <si>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1160302</t>
  </si>
  <si>
    <t>Advance transfer</t>
  </si>
  <si>
    <t>1160401</t>
  </si>
  <si>
    <t>1160402</t>
  </si>
  <si>
    <t>1160403</t>
  </si>
  <si>
    <t>Input vat</t>
  </si>
  <si>
    <t>1160404</t>
  </si>
  <si>
    <t>1160407</t>
  </si>
  <si>
    <t>Premium</t>
  </si>
  <si>
    <t>1250104</t>
  </si>
  <si>
    <t>1150101</t>
  </si>
  <si>
    <t>Land inprovement</t>
  </si>
  <si>
    <t>1140101</t>
  </si>
  <si>
    <t>Total Current Assets</t>
  </si>
  <si>
    <t>1260101</t>
  </si>
  <si>
    <t>Investment Property</t>
  </si>
  <si>
    <t>Invetment Property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</si>
  <si>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</si>
  <si>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</si>
  <si>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</si>
  <si>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</si>
  <si>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</si>
  <si>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</si>
  <si>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</si>
  <si>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</si>
  <si>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</si>
  <si>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</si>
  <si>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</si>
  <si>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</si>
  <si>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</si>
  <si>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</si>
  <si>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</si>
  <si>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</si>
  <si>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</si>
  <si>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</si>
  <si>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</si>
  <si>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</si>
  <si>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Intangible Assets, Net</t>
  </si>
  <si>
    <t>1230201</t>
  </si>
  <si>
    <t>1240101</t>
  </si>
  <si>
    <t>Deferred Tax Assets - Noncurrent</t>
  </si>
  <si>
    <t>1250101</t>
  </si>
  <si>
    <t>1250105</t>
  </si>
  <si>
    <t>Open fund - Phatra</t>
  </si>
  <si>
    <t>Investments</t>
  </si>
  <si>
    <t>Private Fund - TISCO</t>
  </si>
  <si>
    <t>1200101</t>
  </si>
  <si>
    <t>Fixed Account - BBL 161-2-26308-3</t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</si>
  <si>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</si>
  <si>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</si>
  <si>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</si>
  <si>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</si>
  <si>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</si>
  <si>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</si>
  <si>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</si>
  <si>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</si>
  <si>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2130112</t>
  </si>
  <si>
    <t>Accrued expense - Advertising</t>
  </si>
  <si>
    <t>2140102</t>
  </si>
  <si>
    <t>Accrued Expenses - WHT (353)</t>
  </si>
  <si>
    <t>2140103</t>
  </si>
  <si>
    <t>Accrued Expenses - Other WHT</t>
  </si>
  <si>
    <t>2140105</t>
  </si>
  <si>
    <t>Output vat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</si>
  <si>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</si>
  <si>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</si>
  <si>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</si>
  <si>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</si>
  <si>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</si>
  <si>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</si>
  <si>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</si>
  <si>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</si>
  <si>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</si>
  <si>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</si>
  <si>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</si>
  <si>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Advance received from customer - Related</t>
  </si>
  <si>
    <t>Advanced received from customer-suspense</t>
  </si>
  <si>
    <t>2110102</t>
  </si>
  <si>
    <t>2110103</t>
  </si>
  <si>
    <t>1250103</t>
  </si>
  <si>
    <t>Other Liabilities - Noncurrent</t>
  </si>
  <si>
    <t>1250106</t>
  </si>
  <si>
    <t>Deferred guarantee rental</t>
  </si>
  <si>
    <t>2230101</t>
  </si>
  <si>
    <t>2230102</t>
  </si>
  <si>
    <t>Accrued guarantee rental</t>
  </si>
  <si>
    <t>2230103</t>
  </si>
  <si>
    <t>Provision - Accrued Construction</t>
  </si>
  <si>
    <t>2220101</t>
  </si>
  <si>
    <t>Employee benefit obligation</t>
  </si>
  <si>
    <t>2150101</t>
  </si>
  <si>
    <t>2180101</t>
  </si>
  <si>
    <t>Land purchase payable</t>
  </si>
  <si>
    <t>2100101</t>
  </si>
  <si>
    <t>Bank Overdraft CIMB 8-000-02269-2</t>
  </si>
  <si>
    <t>2100102</t>
  </si>
  <si>
    <t>Bank Overdraft BBL 162-3-07635-1</t>
  </si>
  <si>
    <t>3210102</t>
  </si>
  <si>
    <t>Other Operating Revenue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</si>
  <si>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</si>
  <si>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</si>
  <si>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</si>
  <si>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</si>
  <si>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</si>
  <si>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</si>
  <si>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</si>
  <si>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</si>
  <si>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</si>
  <si>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4240101</t>
  </si>
  <si>
    <t>Gain (loss) on securities for trade.</t>
  </si>
  <si>
    <t>4240102</t>
  </si>
  <si>
    <t>Unrealized Gain (loss) on securities for trade.</t>
  </si>
  <si>
    <t>Revenues</t>
  </si>
  <si>
    <t>4110103</t>
  </si>
  <si>
    <t>4120101</t>
  </si>
  <si>
    <t>Cost of Goods Sold</t>
  </si>
  <si>
    <t>5120101</t>
  </si>
  <si>
    <t>6120311</t>
  </si>
  <si>
    <t>Projects learning expense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</si>
  <si>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</si>
  <si>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</si>
  <si>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</si>
  <si>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</si>
  <si>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</si>
  <si>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</si>
  <si>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</si>
  <si>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</si>
  <si>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</si>
  <si>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</si>
  <si>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</si>
  <si>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</si>
  <si>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</si>
  <si>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</si>
  <si>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</si>
  <si>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</si>
  <si>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</si>
  <si>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</si>
  <si>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</si>
  <si>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</si>
  <si>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7010501</t>
  </si>
  <si>
    <t>Taxes and Trade fees - Constuction</t>
  </si>
  <si>
    <t>7010504</t>
  </si>
  <si>
    <t>7010601</t>
  </si>
  <si>
    <t>Depreciaiton Expenses - Office decoration (Construct)</t>
  </si>
  <si>
    <t>7010602</t>
  </si>
  <si>
    <t>7010603</t>
  </si>
  <si>
    <t>Total Cost of Goods Sold</t>
  </si>
  <si>
    <t>Gross Profit</t>
  </si>
  <si>
    <t>Selling Expense</t>
  </si>
  <si>
    <t>Sale Management Expenses</t>
  </si>
  <si>
    <t>6110201</t>
  </si>
  <si>
    <t>6110202</t>
  </si>
  <si>
    <t>6110203</t>
  </si>
  <si>
    <t>6110204</t>
  </si>
  <si>
    <t>Management fee - condominium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</si>
  <si>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</si>
  <si>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</si>
  <si>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</si>
  <si>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</si>
  <si>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</si>
  <si>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</si>
  <si>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</si>
  <si>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</si>
  <si>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</si>
  <si>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</si>
  <si>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</si>
  <si>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</si>
  <si>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</si>
  <si>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</si>
  <si>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</si>
  <si>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</si>
  <si>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</si>
  <si>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</si>
  <si>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</si>
  <si>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</si>
  <si>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</si>
  <si>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</si>
  <si>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</si>
  <si>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</si>
  <si>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</si>
  <si>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</si>
  <si>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</si>
  <si>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</si>
  <si>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</si>
  <si>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</si>
  <si>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</si>
  <si>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</si>
  <si>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</si>
  <si>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</si>
  <si>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7010302</t>
  </si>
  <si>
    <t>Entertainment expense</t>
  </si>
  <si>
    <t>General and Administrative Expense</t>
  </si>
  <si>
    <t>7110101</t>
  </si>
  <si>
    <t>7110102</t>
  </si>
  <si>
    <t>7110103</t>
  </si>
  <si>
    <t>7110104</t>
  </si>
  <si>
    <t>7110105</t>
  </si>
  <si>
    <t>Commission expense - Management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</si>
  <si>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</si>
  <si>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</si>
  <si>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</si>
  <si>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</si>
  <si>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</si>
  <si>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</si>
  <si>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</si>
  <si>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</si>
  <si>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</si>
  <si>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</si>
  <si>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</si>
  <si>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</si>
  <si>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</si>
  <si>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</si>
  <si>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</si>
  <si>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7110309</t>
  </si>
  <si>
    <t>Public expense  - Management</t>
  </si>
  <si>
    <t>7110310</t>
  </si>
  <si>
    <t>7110311</t>
  </si>
  <si>
    <t>Insurance premium</t>
  </si>
  <si>
    <t>7110312</t>
  </si>
  <si>
    <t>7110313</t>
  </si>
  <si>
    <t>7110315</t>
  </si>
  <si>
    <t>Computer expense</t>
  </si>
  <si>
    <t>7110318</t>
  </si>
  <si>
    <t>Maintenace RMS system</t>
  </si>
  <si>
    <t>7110401</t>
  </si>
  <si>
    <t>7110402</t>
  </si>
  <si>
    <t>7110501</t>
  </si>
  <si>
    <t>7110502</t>
  </si>
  <si>
    <t>7110503</t>
  </si>
  <si>
    <t>Duty and Fee - Other Management</t>
  </si>
  <si>
    <t>7110504</t>
  </si>
  <si>
    <t>7110506</t>
  </si>
  <si>
    <t>7110507</t>
  </si>
  <si>
    <t>Estimate property expense - Managemnet</t>
  </si>
  <si>
    <t>7110509</t>
  </si>
  <si>
    <t>Compensate expnse - Management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</si>
  <si>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</si>
  <si>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</si>
  <si>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</si>
  <si>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</si>
  <si>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</si>
  <si>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</si>
  <si>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</si>
  <si>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</si>
  <si>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7110901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</si>
  <si>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</si>
  <si>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</si>
  <si>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</si>
  <si>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</si>
  <si>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</si>
  <si>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</si>
  <si>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</si>
  <si>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</si>
  <si>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</si>
  <si>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</si>
  <si>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</si>
  <si>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</si>
  <si>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</si>
  <si>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</si>
  <si>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</si>
  <si>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</si>
  <si>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</si>
  <si>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</si>
  <si>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7210309</t>
  </si>
  <si>
    <t>Public expense  - Account &amp; Finance</t>
  </si>
  <si>
    <t>7210314</t>
  </si>
  <si>
    <t>Penalties Expense  - Account &amp; Finance</t>
  </si>
  <si>
    <t>7210315</t>
  </si>
  <si>
    <t>Computer Expenses  - Account &amp; Finance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</si>
  <si>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</si>
  <si>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</si>
  <si>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</si>
  <si>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</si>
  <si>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</si>
  <si>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</si>
  <si>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</si>
  <si>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</si>
  <si>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7210503</t>
  </si>
  <si>
    <t>Duty and Fee - Other - Account &amp; Finance</t>
  </si>
  <si>
    <t>7210504</t>
  </si>
  <si>
    <t>Property tax - Account &amp; Finance</t>
  </si>
  <si>
    <t>7210507</t>
  </si>
  <si>
    <t>Property evaluation expense  - Account &amp; Finance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</si>
  <si>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</si>
  <si>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</si>
  <si>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</si>
  <si>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</si>
  <si>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</si>
  <si>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</si>
  <si>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Depreciation Expense - Computer and Printer (Account &amp; Finance)</t>
  </si>
  <si>
    <t>7210801</t>
  </si>
  <si>
    <t>Depreciation Expense - Computer Program</t>
  </si>
  <si>
    <t>Total Operating Expense</t>
  </si>
  <si>
    <t>Operating Income</t>
  </si>
  <si>
    <t>7110316</t>
  </si>
  <si>
    <t>Interest Income/Expense</t>
  </si>
  <si>
    <t>8110101</t>
  </si>
  <si>
    <t>8110102</t>
  </si>
  <si>
    <t>Interst expense - Bank overdraft</t>
  </si>
  <si>
    <t>8110103</t>
  </si>
  <si>
    <t>Interest expense - Outsider</t>
  </si>
  <si>
    <t>9110101</t>
  </si>
  <si>
    <t>Income tax expense</t>
  </si>
  <si>
    <t>9110102</t>
  </si>
  <si>
    <t>Deferred income tax - asset</t>
  </si>
  <si>
    <t>TB by Lead - Q3'14 - Richy Place 2002  PCL</t>
  </si>
  <si>
    <t>W/P Ref</t>
  </si>
  <si>
    <t>TB by Primary - Q4 2014 - Richy Place 2002  PCL</t>
  </si>
  <si>
    <t>Q4 2014  Unadjusted Balance YTD</t>
  </si>
  <si>
    <t>Q4 2014  Net AJEs YTD</t>
  </si>
  <si>
    <t>Q4 2014  Adjusted Balance YTD</t>
  </si>
  <si>
    <t>Q4 2014  Net RJEs YTD</t>
  </si>
  <si>
    <t>Q4 2014  Report Balance YTD</t>
  </si>
  <si>
    <t>a</t>
  </si>
  <si>
    <t>Bank confirm</t>
  </si>
  <si>
    <t>Report AR</t>
  </si>
  <si>
    <t>Reconcile PP.30 (AR Revenue)</t>
  </si>
  <si>
    <t>พท.โครงการ RV3 ยังก่อสร้างไม่เสร็จ เลยไม่ต้องทำการประเมิน FV</t>
  </si>
  <si>
    <t>Accrued interest can tie up with Prix / Accrued adavertising what's ? / How to set accrued bonus</t>
  </si>
  <si>
    <t>Deferred Income Tax Liabilities - Current</t>
  </si>
  <si>
    <t>Accrued construction RK2</t>
  </si>
  <si>
    <t>ตั้ง Legal resrve</t>
  </si>
  <si>
    <t>Reconcile PND.1</t>
  </si>
  <si>
    <t>TB by Account - Q4 2014 - Richy Place 2002  PCL</t>
  </si>
  <si>
    <t>1110307</t>
  </si>
  <si>
    <t>Current Account - KTB</t>
  </si>
  <si>
    <t>1120415</t>
  </si>
  <si>
    <t>Loan fee</t>
  </si>
  <si>
    <t>1120418</t>
  </si>
  <si>
    <t>Studying project expense</t>
  </si>
  <si>
    <t>1160203A</t>
  </si>
  <si>
    <t>Prepaid CIT (PND.51)</t>
  </si>
  <si>
    <t>1160303</t>
  </si>
  <si>
    <t>suspend account of Advance payment  - Transferred ownership</t>
  </si>
  <si>
    <t>1160405</t>
  </si>
  <si>
    <t>Accrued income</t>
  </si>
  <si>
    <t>2240101</t>
  </si>
  <si>
    <t>Deferred  income tax - Liabilities</t>
  </si>
  <si>
    <t>CSR espense</t>
  </si>
  <si>
    <t>7010503</t>
  </si>
  <si>
    <t>Other taxes and fees</t>
  </si>
  <si>
    <t>7210901</t>
  </si>
  <si>
    <t>Addback expense</t>
  </si>
  <si>
    <t>7210903</t>
  </si>
  <si>
    <t>Output vat - premium</t>
  </si>
  <si>
    <t>TOTAL LIABILITIES</t>
  </si>
  <si>
    <t xml:space="preserve">Consolidated </t>
  </si>
  <si>
    <t>Separate</t>
  </si>
  <si>
    <t xml:space="preserve"> Shareholders' equity</t>
  </si>
  <si>
    <t>Trade and other current receivables</t>
  </si>
  <si>
    <t>Property, plant and equipment</t>
  </si>
  <si>
    <t>Other intangible assets</t>
  </si>
  <si>
    <t>Deferred tax assets</t>
  </si>
  <si>
    <t>Other non-current assets</t>
  </si>
  <si>
    <t>Trade and other current payables</t>
  </si>
  <si>
    <t>Revenues from sales</t>
  </si>
  <si>
    <t>Distribution costs</t>
  </si>
  <si>
    <t>Finance costs</t>
  </si>
  <si>
    <t>Other comprehensive income :</t>
  </si>
  <si>
    <t xml:space="preserve">    </t>
  </si>
  <si>
    <t xml:space="preserve">     </t>
  </si>
  <si>
    <t>Depreciation and amortization</t>
  </si>
  <si>
    <t>- Unappropriated</t>
  </si>
  <si>
    <t>Appropriated</t>
  </si>
  <si>
    <t>Supplementary disclosures of cash flows information :</t>
  </si>
  <si>
    <t>Other current liabilities</t>
  </si>
  <si>
    <t>TOTAL SHAREHOLDERS' EQUITY</t>
  </si>
  <si>
    <t>Cash flows from operating activities:</t>
  </si>
  <si>
    <t>Cash flows from financing activities:</t>
  </si>
  <si>
    <r>
      <t>"</t>
    </r>
    <r>
      <rPr>
        <b/>
        <u/>
        <sz val="16"/>
        <rFont val="Angsana New"/>
        <family val="1"/>
      </rPr>
      <t>UNAUDITED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</si>
  <si>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REVIEWED</t>
    </r>
    <r>
      <rPr>
        <b/>
        <sz val="16"/>
        <rFont val="Angsana New"/>
        <family val="1"/>
      </rPr>
      <t>"</t>
    </r>
  </si>
  <si>
    <t>As at December</t>
  </si>
  <si>
    <t>- 2 -</t>
  </si>
  <si>
    <t>- 3 -</t>
  </si>
  <si>
    <t>STATEMENTS OF FINANCIAL POSITION (CONT.)</t>
  </si>
  <si>
    <t>- 4 -</t>
  </si>
  <si>
    <t>LIABILITIES AND SHAREHOLDERS' EQUITY (CONT.)</t>
  </si>
  <si>
    <t>- 5 -</t>
  </si>
  <si>
    <t>2018</t>
  </si>
  <si>
    <t>- 6 -</t>
  </si>
  <si>
    <t>- 7 -</t>
  </si>
  <si>
    <t>- 8 -</t>
  </si>
  <si>
    <t>- 9 -</t>
  </si>
  <si>
    <t>STATEMENTS OF CASH FLOWS (CONT.)</t>
  </si>
  <si>
    <t xml:space="preserve">STATEMENTS OF CASH FLOWS </t>
  </si>
  <si>
    <t>Other incomes</t>
  </si>
  <si>
    <t>CASH AND CASH EQUIVALENTS AT END OF PERIOD</t>
  </si>
  <si>
    <t xml:space="preserve">Authorised share capital </t>
  </si>
  <si>
    <t xml:space="preserve">Issued and paid-up share capital </t>
  </si>
  <si>
    <t>Premium on ordinary shares</t>
  </si>
  <si>
    <t>Balance as at January 1, 2018</t>
  </si>
  <si>
    <t>Comprehensive income for the period</t>
  </si>
  <si>
    <t xml:space="preserve">    Profit for the period</t>
  </si>
  <si>
    <t xml:space="preserve">    Other comprehensive income </t>
  </si>
  <si>
    <t>Total comprehensive income for the period</t>
  </si>
  <si>
    <t>Earnings per share</t>
  </si>
  <si>
    <t>Basic earnings per share (Baht per share)</t>
  </si>
  <si>
    <t>Dilute earnings per share (Baht per share)</t>
  </si>
  <si>
    <t>Share capital</t>
  </si>
  <si>
    <t>Profit for the period</t>
  </si>
  <si>
    <t>Profit before income tax expenses</t>
  </si>
  <si>
    <t>Employee benefits expenses</t>
  </si>
  <si>
    <t>Changes in operating assets and liabilities</t>
  </si>
  <si>
    <t>operating assets and liabilities</t>
  </si>
  <si>
    <t>Other-non current asset (increase) decrease</t>
  </si>
  <si>
    <t xml:space="preserve">Income tax paid </t>
  </si>
  <si>
    <t>Cash paid for purchase of property, plant and equipment</t>
  </si>
  <si>
    <t>Cash paid for interest expenses</t>
  </si>
  <si>
    <t>Net cash provided by (used in) financial activities</t>
  </si>
  <si>
    <t>financial institutions</t>
  </si>
  <si>
    <t>Employee benefit obligations</t>
  </si>
  <si>
    <t xml:space="preserve">Bank overdraft and short-term loans from </t>
  </si>
  <si>
    <t>Liabilities under financial lease agreement</t>
  </si>
  <si>
    <t>Trade and other current receivables (increase) decrease</t>
  </si>
  <si>
    <t>Trade and other current payables increase (decrease)</t>
  </si>
  <si>
    <t>Other current liabilities increase (decrease)</t>
  </si>
  <si>
    <t>Net cash provided from (used in) operating</t>
  </si>
  <si>
    <t xml:space="preserve">Liabilities under financial lease agreement (decrease) </t>
  </si>
  <si>
    <t>Current portion of liabilities under finance lease</t>
  </si>
  <si>
    <t>agreement</t>
  </si>
  <si>
    <t>Current portion of long-term loans</t>
  </si>
  <si>
    <t xml:space="preserve">Long-term loans </t>
  </si>
  <si>
    <t>- Appropriated legal reserve</t>
  </si>
  <si>
    <t xml:space="preserve">Costs of sales </t>
  </si>
  <si>
    <t>Adjustments to reconcile profit before income tax expenses for the period</t>
  </si>
  <si>
    <t>to net cash provided by (used in) from operating activities</t>
  </si>
  <si>
    <t>Increase in finance lease obligation from purchase of vehicles</t>
  </si>
  <si>
    <t>Cost of property development for sale (increase) decrease</t>
  </si>
  <si>
    <t>Cash received and paid for share value payment in subsidiary</t>
  </si>
  <si>
    <t>Payment for the remaning shares - subsidiary</t>
  </si>
  <si>
    <t>Income tax expenses</t>
  </si>
  <si>
    <t xml:space="preserve">Gross pofit </t>
  </si>
  <si>
    <t>STATEMENTS OF CHANGES IN SHAREHOLDERS' EQUITY (CONT.)</t>
  </si>
  <si>
    <t>1,381,460,996 ordinary shares of Baht 1 each</t>
  </si>
  <si>
    <t>- 10 -</t>
  </si>
  <si>
    <t>Ordinary shared dividend</t>
  </si>
  <si>
    <t>Cash received form interest income</t>
  </si>
  <si>
    <t>- 11 -</t>
  </si>
  <si>
    <t>Cash paid for intangible assets</t>
  </si>
  <si>
    <t>Loss from amortization of trade and other receivables</t>
  </si>
  <si>
    <t>Profit from amortization of trade and other payables</t>
  </si>
  <si>
    <t>Dividend paid</t>
  </si>
  <si>
    <t xml:space="preserve">Deposits with limitations on the use </t>
  </si>
  <si>
    <t>Cash received from debenture</t>
  </si>
  <si>
    <t>Short-term loans to related parties</t>
  </si>
  <si>
    <t>RICHY PLACE 2002 PUBLIC COMPANY LIMITED AND ITS SUBSIDIARIES</t>
  </si>
  <si>
    <t>Baht</t>
  </si>
  <si>
    <t xml:space="preserve"> 31, 2018</t>
  </si>
  <si>
    <t>Real estate project under development</t>
  </si>
  <si>
    <t>Investments in subsidiaries</t>
  </si>
  <si>
    <t>Advance received from customer-real estate</t>
  </si>
  <si>
    <t>Provision for compensation for housing estate</t>
  </si>
  <si>
    <t>juristic persons</t>
  </si>
  <si>
    <t>1,044,859,438 ordinary shares of Baht 1 each</t>
  </si>
  <si>
    <t xml:space="preserve"> 30, 2019</t>
  </si>
  <si>
    <t>2019</t>
  </si>
  <si>
    <t>Balance as at January 1, 2019</t>
  </si>
  <si>
    <t>Gain on disposal of temporary investments</t>
  </si>
  <si>
    <t>Cash paid for purchase of short-term investments</t>
  </si>
  <si>
    <t>Cash received from disposal of short-term investments</t>
  </si>
  <si>
    <t>development</t>
  </si>
  <si>
    <t>Short-term borrowings from related parties</t>
  </si>
  <si>
    <t xml:space="preserve"> Financial Statements</t>
  </si>
  <si>
    <t>AS AT SEPTEMBER 30, 2019</t>
  </si>
  <si>
    <t>As at September</t>
  </si>
  <si>
    <t xml:space="preserve"> financial statements</t>
  </si>
  <si>
    <t>Consolidated financial statements</t>
  </si>
  <si>
    <t>Balance as at September 30, 2018</t>
  </si>
  <si>
    <t>Increase shared - capital</t>
  </si>
  <si>
    <t>Separate financial statements</t>
  </si>
  <si>
    <t>(Gain) loss on investment value adjustment temporary investment</t>
  </si>
  <si>
    <t xml:space="preserve">Profit (loss) from operations before changes in </t>
  </si>
  <si>
    <t>Bank overdraft and short-term loans from financial</t>
  </si>
  <si>
    <t xml:space="preserve">institutions (decrease) </t>
  </si>
  <si>
    <t>Cash received from share capital</t>
  </si>
  <si>
    <t>FOR THE THREE-MONTH PERIOD ENDED SEPTEMBER 30, 2019</t>
  </si>
  <si>
    <t>FOR THE NINE-MONTH PERIOD ENDED SEPTEMBER 30, 2019</t>
  </si>
  <si>
    <t xml:space="preserve"> Baht</t>
  </si>
  <si>
    <t>Balance as at September 30, 2019</t>
  </si>
  <si>
    <t>5, 14</t>
  </si>
  <si>
    <t>1,578,815,237 ordinary shares of Baht 1 each</t>
  </si>
  <si>
    <t>1,194,226,017 ordinary shares of Baht 1 each</t>
  </si>
  <si>
    <t>Items that will not be reclassified to profit or loss</t>
  </si>
  <si>
    <t>Actuarial losses - net of income tax</t>
  </si>
  <si>
    <t>Items that may be reclassified subsequently to profit of loss</t>
  </si>
  <si>
    <t>Other comprehensive income for the period - net of income tax</t>
  </si>
  <si>
    <t>Payment for the shares - subsidiary</t>
  </si>
  <si>
    <t>Cash received from bill of exchange</t>
  </si>
  <si>
    <t>Cash paid for bill of exchange</t>
  </si>
  <si>
    <t>2</t>
  </si>
  <si>
    <t>3</t>
  </si>
  <si>
    <t>4</t>
  </si>
  <si>
    <t>5</t>
  </si>
  <si>
    <t>6</t>
  </si>
  <si>
    <t>Transfer deposits for land to real estate project under</t>
  </si>
  <si>
    <t>Payable for purchase of stock - subsidiary</t>
  </si>
  <si>
    <t>Cash paid for short-term loans to related parties</t>
  </si>
  <si>
    <t xml:space="preserve">Cash received from financial institutions loan </t>
  </si>
  <si>
    <t>Cash paid for loans from financial institutions</t>
  </si>
  <si>
    <t>Cash paid for debenture</t>
  </si>
  <si>
    <t>Recorded the interest expense as real estate project under development</t>
  </si>
  <si>
    <t>Transfer investment in property to real estate project under</t>
  </si>
  <si>
    <t>Transfer sales office under construction to real estate project under</t>
  </si>
  <si>
    <t>Advances received from customer</t>
  </si>
  <si>
    <t>Cash received from short-term loans to related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</si>
</sst>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_);_(* \(#,##0\);_(* &quot;-&quot;_);_(@_)"/>
    <numFmt numFmtId="189" formatCode="_(&quot;$&quot;* #,##0.00_);_(&quot;$&quot;* \(#,##0.00\);_(&quot;$&quot;* &quot;-&quot;??_);_(@_)"/>
    <numFmt numFmtId="190" formatCode="_(* #,##0.00_);_(* \(#,##0.00\);_(* &quot;-&quot;??_);_(@_)"/>
    <numFmt numFmtId="191" formatCode="_(* #,##0_);_(* \(#,##0\);_(* &quot;-&quot;??_);_(@_)"/>
    <numFmt numFmtId="192" formatCode="_-* #,##0_-;\-* #,##0_-;_-* &quot;-&quot;??_-;_-@_-"/>
    <numFmt numFmtId="193" formatCode="#,##0.00;[Red]\(#,##0.00\)"/>
    <numFmt numFmtId="194" formatCode="_(* #,##0.0_);_(* \(#,##0.0\);_(* &quot;-&quot;??_);_(@_)"/>
    <numFmt numFmtId="195" formatCode="#,##0.00;\(#,##0.00\)"/>
    <numFmt numFmtId="196" formatCode="_-&quot;£&quot;* #,##0_-;\-&quot;£&quot;* #,##0_-;_-&quot;£&quot;* &quot;-&quot;_-;_-@_-"/>
    <numFmt numFmtId="197" formatCode="_-&quot;£&quot;* #,##0.00_-;\-&quot;£&quot;* #,##0.00_-;_-&quot;£&quot;* &quot;-&quot;??_-;_-@_-"/>
    <numFmt numFmtId="198" formatCode="&quot;$&quot;_#*,##0_);[Red]\(&quot;$&quot;_#*,##0\)"/>
    <numFmt numFmtId="199" formatCode="#,##0;\(#,##0\)"/>
    <numFmt numFmtId="200" formatCode="###,###,##0.00"/>
    <numFmt numFmtId="201" formatCode="[$-101041E]d\ mmm\ yy;@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_-* #,##0\ _F_B_-;\-* #,##0\ _F_B_-;_-* &quot;-&quot;\ _F_B_-;_-@_-"/>
    <numFmt numFmtId="205" formatCode="_-* #,##0.00\ _F_B_-;\-* #,##0.00\ _F_B_-;_-* &quot;-&quot;??\ _F_B_-;_-@_-"/>
    <numFmt numFmtId="206" formatCode="_-&quot;S$&quot;* #,##0.00_-;\-&quot;S$&quot;* #,##0.00_-;_-&quot;S$&quot;* &quot;-&quot;??_-;_-@_-"/>
    <numFmt numFmtId="207" formatCode="###0_);[Red]\(###0\)"/>
    <numFmt numFmtId="208" formatCode="_-* #,##0_ _F_-;\-* #,##0_ _F_-;_-* &quot;-&quot;_ _F_-;_-@_-"/>
    <numFmt numFmtId="209" formatCode="_-* #,##0.00_ _F_-;\-* #,##0.00_ _F_-;_-* &quot;-&quot;??_ _F_-;_-@_-"/>
    <numFmt numFmtId="210" formatCode="_-* #,##0&quot; F&quot;_-;\-* #,##0&quot; F&quot;_-;_-* &quot;-&quot;&quot; F&quot;_-;_-@_-"/>
    <numFmt numFmtId="211" formatCode="_-* #,##0.00&quot; F&quot;_-;\-* #,##0.00&quot; F&quot;_-;_-* &quot;-&quot;??&quot; F&quot;_-;_-@_-"/>
    <numFmt numFmtId="212" formatCode="#,##0&quot;£&quot;_);[Red]\(#,##0&quot;£&quot;\)"/>
    <numFmt numFmtId="213" formatCode="#,##0.00\ &quot;F&quot;;\-#,##0.00\ &quot;F&quot;"/>
    <numFmt numFmtId="214" formatCode="_-[$€-2]* #,##0.00_-;\-[$€-2]* #,##0.00_-;_-[$€-2]* &quot;-&quot;??_-"/>
    <numFmt numFmtId="215" formatCode="0.00_)"/>
    <numFmt numFmtId="216" formatCode="\t0.00E+00"/>
    <numFmt numFmtId="217" formatCode="\t#\ ?/?"/>
    <numFmt numFmtId="218" formatCode="&quot;\&quot;#,##0;[Red]&quot;\&quot;\-#,##0"/>
    <numFmt numFmtId="219" formatCode="&quot;\&quot;#,##0.00;[Red]&quot;\&quot;\-#,##0.00"/>
    <numFmt numFmtId="220" formatCode="_(&quot;Cr$&quot;* #,##0_);_(&quot;Cr$&quot;* \(#,##0\);_(&quot;Cr$&quot;* &quot;-&quot;_);_(@_)"/>
    <numFmt numFmtId="221" formatCode="_(&quot;Cr$&quot;* #,##0.00_);_(&quot;Cr$&quot;* \(#,##0.00\);_(&quot;Cr$&quot;* &quot;-&quot;??_);_(@_)"/>
    <numFmt numFmtId="222" formatCode="&quot;?&quot;#,##0;[Red]&quot;?&quot;\-#,##0"/>
    <numFmt numFmtId="223" formatCode="&quot;?&quot;#,##0.00;[Red]&quot;?&quot;\-#,##0.00"/>
    <numFmt numFmtId="224" formatCode="0.00_);\(0.00\)"/>
    <numFmt numFmtId="225" formatCode="0_);\(0\)"/>
    <numFmt numFmtId="226" formatCode="0.0_);\(0.0\)"/>
    <numFmt numFmtId="227" formatCode="&quot;ฃ&quot;#,##0;[Red]\-&quot;ฃ&quot;#,##0"/>
    <numFmt numFmtId="228" formatCode="&quot;ฃ&quot;#,##0;\-&quot;ฃ&quot;#,##0"/>
    <numFmt numFmtId="229" formatCode="_ * #,##0.00_ ;_ * \-#,##0.00_ ;_ * &quot;-&quot;??_ ;_ @_ "/>
    <numFmt numFmtId="230" formatCode="_ * #,##0_ ;_ * \-#,##0_ ;_ * &quot;-&quot;_ ;_ @_ "/>
    <numFmt numFmtId="231" formatCode="_-* #,##0.00\ _K_č_-;\-* #,##0.00\ _K_č_-;_-* &quot;-&quot;??\ _K_č_-;_-@_-"/>
    <numFmt numFmtId="232" formatCode="_-* #,##0\ _K_č_-;\-* #,##0\ _K_č_-;_-* &quot;-&quot;\ _K_č_-;_-@_-"/>
    <numFmt numFmtId="233" formatCode="_(&quot;£&quot;* #,##0.0_);_(&quot;£&quot;* \(#,##0.0\);_(&quot;£&quot;* &quot;-&quot;??_);_(@_)"/>
    <numFmt numFmtId="234" formatCode="mm/dd/yy_)"/>
    <numFmt numFmtId="235" formatCode="_(&quot;£&quot;* #,##0_);_(&quot;£&quot;* \(#,##0\);_(&quot;£&quot;* &quot;-&quot;??_);_(@_)"/>
    <numFmt numFmtId="236" formatCode="mmm\ dd\,\ yy"/>
    <numFmt numFmtId="237" formatCode="[$-107041E]d\ mmmm\ yyyy;@"/>
    <numFmt numFmtId="238" formatCode="#,##0.0"/>
    <numFmt numFmtId="239" formatCode="#,###,##0.00_);\(#,###,##0.00\);\-__;@"/>
    <numFmt numFmtId="240" formatCode="#,##0;\-#,##0;&quot;-&quot;"/>
    <numFmt numFmtId="241" formatCode="0.0000000"/>
    <numFmt numFmtId="242" formatCode="#,##0.000000000;[Red]\-#,##0.000000000"/>
    <numFmt numFmtId="243" formatCode="#,##0.00000000000;[Red]\-#,##0.00000000000"/>
    <numFmt numFmtId="244" formatCode="&quot;$&quot;____####0_);[Red]\(&quot;$&quot;____####0\)"/>
    <numFmt numFmtId="245" formatCode="_-* #,##0.0000_-;\-* #,##0.0000_-;_-* &quot;-&quot;??_-;_-@_-"/>
    <numFmt numFmtId="246" formatCode="_(* #,##0.0000_);_(* \(#,##0.0000\);_(* &quot;-&quot;??_);_(@_)"/>
    <numFmt numFmtId="247" formatCode="_-* #,##0.00\ _F_-;\-* #,##0.00\ _F_-;_-* &quot;-&quot;??\ _F_-;_-@_-"/>
    <numFmt numFmtId="248" formatCode="0.00000000000"/>
    <numFmt numFmtId="249" formatCode="\$#,##0.00;\(\$#,##0.00\)"/>
    <numFmt numFmtId="250" formatCode="#,##0.0_ ;\-#,##0.0\ "/>
  </numFmts>
  <fonts count="212">
    <font>
      <sz val="10"/>
      <name val="Arial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4"/>
      <color indexed="10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0"/>
      <color indexed="8"/>
      <name val="Tahoma"/>
      <family val="2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10"/>
      <name val="Tahoma"/>
      <family val="2"/>
    </font>
    <font>
      <sz val="8"/>
      <name val="Tahoma"/>
      <family val="2"/>
    </font>
    <font>
      <sz val="10"/>
      <name val="Standard Tickmarks"/>
      <family val="2"/>
      <charset val="2"/>
    </font>
    <font>
      <sz val="14"/>
      <name val="Tahoma"/>
      <family val="2"/>
    </font>
    <font>
      <b/>
      <sz val="10"/>
      <name val="Tahoma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Tahoma"/>
      <family val="2"/>
    </font>
    <font>
      <sz val="10"/>
      <name val="Arial"/>
      <family val="2"/>
    </font>
    <font>
      <sz val="14"/>
      <color indexed="10"/>
      <name val="Accountant"/>
      <charset val="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sz val="15"/>
      <name val="Angsana New"/>
      <family val="1"/>
    </font>
    <font>
      <sz val="10"/>
      <color theme="1"/>
      <name val="Arial"/>
      <family val="2"/>
    </font>
    <font>
      <sz val="12"/>
      <name val="AngsanaUPC"/>
      <family val="1"/>
      <charset val="222"/>
    </font>
    <font>
      <sz val="10.5"/>
      <name val="Angsana New"/>
      <family val="1"/>
    </font>
    <font>
      <sz val="11"/>
      <color indexed="10"/>
      <name val="Angsana New"/>
      <family val="1"/>
    </font>
    <font>
      <u/>
      <sz val="11"/>
      <name val="Angsana New"/>
      <family val="1"/>
    </font>
    <font>
      <sz val="11"/>
      <color indexed="8"/>
      <name val="Angsana New"/>
      <family val="1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/>
      <right style="thick">
        <color indexed="12"/>
      </right>
      <top/>
      <bottom style="thin">
        <color indexed="64"/>
      </bottom>
      <diagonal/>
    </border>
    <border>
      <left/>
      <right style="thick">
        <color indexed="12"/>
      </right>
      <top/>
      <bottom style="double">
        <color indexed="64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/>
      <top style="thin">
        <color indexed="64"/>
      </top>
      <bottom/>
      <diagonal/>
    </border>
  </borders>
  <cellStyleXfs count="2862">
    <xf numFmtId="0" fontId="0" fillId="0" borderId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3" fillId="0" borderId="0"/>
    <xf numFmtId="223" fontId="14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0" fontId="15" fillId="0" borderId="0"/>
    <xf numFmtId="40" fontId="13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22" fontId="14" fillId="0" borderId="0" applyFont="0" applyFill="0" applyBorder="0" applyAlignment="0" applyProtection="0"/>
    <xf numFmtId="0" fontId="17" fillId="0" borderId="0"/>
    <xf numFmtId="247" fontId="61" fillId="0" borderId="0" applyFont="0" applyFill="0" applyBorder="0" applyAlignment="0" applyProtection="0"/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3" fontId="23" fillId="0" borderId="1">
      <alignment vertical="center"/>
    </xf>
    <xf numFmtId="0" fontId="24" fillId="2" borderId="0" applyNumberFormat="0" applyBorder="0" applyAlignment="0" applyProtection="0"/>
    <xf numFmtId="0" fontId="5" fillId="2" borderId="0" applyNumberFormat="0" applyBorder="0" applyAlignment="0" applyProtection="0"/>
    <xf numFmtId="0" fontId="24" fillId="3" borderId="0" applyNumberFormat="0" applyBorder="0" applyAlignment="0" applyProtection="0"/>
    <xf numFmtId="0" fontId="5" fillId="3" borderId="0" applyNumberFormat="0" applyBorder="0" applyAlignment="0" applyProtection="0"/>
    <xf numFmtId="0" fontId="24" fillId="4" borderId="0" applyNumberFormat="0" applyBorder="0" applyAlignment="0" applyProtection="0"/>
    <xf numFmtId="0" fontId="5" fillId="4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6" borderId="0" applyNumberFormat="0" applyBorder="0" applyAlignment="0" applyProtection="0"/>
    <xf numFmtId="0" fontId="5" fillId="6" borderId="0" applyNumberFormat="0" applyBorder="0" applyAlignment="0" applyProtection="0"/>
    <xf numFmtId="0" fontId="24" fillId="7" borderId="0" applyNumberFormat="0" applyBorder="0" applyAlignment="0" applyProtection="0"/>
    <xf numFmtId="0" fontId="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111" fillId="2" borderId="0" applyNumberFormat="0" applyBorder="0" applyAlignment="0" applyProtection="0">
      <alignment vertical="center"/>
    </xf>
    <xf numFmtId="0" fontId="111" fillId="3" borderId="0" applyNumberFormat="0" applyBorder="0" applyAlignment="0" applyProtection="0">
      <alignment vertical="center"/>
    </xf>
    <xf numFmtId="0" fontId="111" fillId="4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6" borderId="0" applyNumberFormat="0" applyBorder="0" applyAlignment="0" applyProtection="0">
      <alignment vertical="center"/>
    </xf>
    <xf numFmtId="0" fontId="111" fillId="7" borderId="0" applyNumberFormat="0" applyBorder="0" applyAlignment="0" applyProtection="0">
      <alignment vertical="center"/>
    </xf>
    <xf numFmtId="248" fontId="168" fillId="0" borderId="0" applyFont="0" applyFill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9" borderId="0" applyNumberFormat="0" applyBorder="0" applyAlignment="0" applyProtection="0"/>
    <xf numFmtId="0" fontId="5" fillId="9" borderId="0" applyNumberFormat="0" applyBorder="0" applyAlignment="0" applyProtection="0"/>
    <xf numFmtId="0" fontId="24" fillId="11" borderId="0" applyNumberFormat="0" applyBorder="0" applyAlignment="0" applyProtection="0"/>
    <xf numFmtId="0" fontId="5" fillId="11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12" borderId="0" applyNumberFormat="0" applyBorder="0" applyAlignment="0" applyProtection="0"/>
    <xf numFmtId="0" fontId="5" fillId="12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111" fillId="8" borderId="0" applyNumberFormat="0" applyBorder="0" applyAlignment="0" applyProtection="0">
      <alignment vertical="center"/>
    </xf>
    <xf numFmtId="0" fontId="111" fillId="9" borderId="0" applyNumberFormat="0" applyBorder="0" applyAlignment="0" applyProtection="0">
      <alignment vertical="center"/>
    </xf>
    <xf numFmtId="0" fontId="111" fillId="11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111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/>
    <xf numFmtId="0" fontId="167" fillId="14" borderId="0" applyNumberFormat="0" applyBorder="0" applyAlignment="0" applyProtection="0"/>
    <xf numFmtId="0" fontId="25" fillId="9" borderId="0" applyNumberFormat="0" applyBorder="0" applyAlignment="0" applyProtection="0"/>
    <xf numFmtId="0" fontId="167" fillId="9" borderId="0" applyNumberFormat="0" applyBorder="0" applyAlignment="0" applyProtection="0"/>
    <xf numFmtId="0" fontId="25" fillId="11" borderId="0" applyNumberFormat="0" applyBorder="0" applyAlignment="0" applyProtection="0"/>
    <xf numFmtId="0" fontId="167" fillId="11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25" fillId="17" borderId="0" applyNumberFormat="0" applyBorder="0" applyAlignment="0" applyProtection="0"/>
    <xf numFmtId="0" fontId="167" fillId="17" borderId="0" applyNumberFormat="0" applyBorder="0" applyAlignment="0" applyProtection="0"/>
    <xf numFmtId="0" fontId="25" fillId="6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112" fillId="14" borderId="0" applyNumberFormat="0" applyBorder="0" applyAlignment="0" applyProtection="0">
      <alignment vertical="center"/>
    </xf>
    <xf numFmtId="0" fontId="112" fillId="9" borderId="0" applyNumberFormat="0" applyBorder="0" applyAlignment="0" applyProtection="0">
      <alignment vertical="center"/>
    </xf>
    <xf numFmtId="0" fontId="112" fillId="11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7" borderId="0" applyNumberFormat="0" applyBorder="0" applyAlignment="0" applyProtection="0">
      <alignment vertical="center"/>
    </xf>
    <xf numFmtId="9" fontId="26" fillId="0" borderId="0"/>
    <xf numFmtId="9" fontId="168" fillId="0" borderId="0"/>
    <xf numFmtId="248" fontId="168" fillId="0" borderId="0" applyFont="0" applyFill="0" applyBorder="0" applyAlignment="0" applyProtection="0"/>
    <xf numFmtId="0" fontId="113" fillId="20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9" borderId="0" applyNumberFormat="0" applyBorder="0" applyAlignment="0" applyProtection="0"/>
    <xf numFmtId="0" fontId="167" fillId="19" borderId="0" applyNumberFormat="0" applyBorder="0" applyAlignment="0" applyProtection="0"/>
    <xf numFmtId="0" fontId="167" fillId="19" borderId="0" applyNumberFormat="0" applyBorder="0" applyAlignment="0" applyProtection="0"/>
    <xf numFmtId="0" fontId="113" fillId="23" borderId="0" applyNumberFormat="0" applyBorder="0" applyAlignment="0" applyProtection="0"/>
    <xf numFmtId="0" fontId="113" fillId="24" borderId="0" applyNumberFormat="0" applyBorder="0" applyAlignment="0" applyProtection="0"/>
    <xf numFmtId="0" fontId="114" fillId="25" borderId="0" applyNumberFormat="0" applyBorder="0" applyAlignment="0" applyProtection="0"/>
    <xf numFmtId="0" fontId="25" fillId="22" borderId="0" applyNumberFormat="0" applyBorder="0" applyAlignment="0" applyProtection="0"/>
    <xf numFmtId="0" fontId="167" fillId="22" borderId="0" applyNumberFormat="0" applyBorder="0" applyAlignment="0" applyProtection="0"/>
    <xf numFmtId="0" fontId="167" fillId="22" borderId="0" applyNumberFormat="0" applyBorder="0" applyAlignment="0" applyProtection="0"/>
    <xf numFmtId="0" fontId="113" fillId="23" borderId="0" applyNumberFormat="0" applyBorder="0" applyAlignment="0" applyProtection="0"/>
    <xf numFmtId="0" fontId="113" fillId="27" borderId="0" applyNumberFormat="0" applyBorder="0" applyAlignment="0" applyProtection="0"/>
    <xf numFmtId="0" fontId="114" fillId="24" borderId="0" applyNumberFormat="0" applyBorder="0" applyAlignment="0" applyProtection="0"/>
    <xf numFmtId="0" fontId="25" fillId="26" borderId="0" applyNumberFormat="0" applyBorder="0" applyAlignment="0" applyProtection="0"/>
    <xf numFmtId="0" fontId="167" fillId="26" borderId="0" applyNumberFormat="0" applyBorder="0" applyAlignment="0" applyProtection="0"/>
    <xf numFmtId="0" fontId="167" fillId="26" borderId="0" applyNumberFormat="0" applyBorder="0" applyAlignment="0" applyProtection="0"/>
    <xf numFmtId="0" fontId="113" fillId="20" borderId="0" applyNumberFormat="0" applyBorder="0" applyAlignment="0" applyProtection="0"/>
    <xf numFmtId="0" fontId="113" fillId="24" borderId="0" applyNumberFormat="0" applyBorder="0" applyAlignment="0" applyProtection="0"/>
    <xf numFmtId="0" fontId="114" fillId="24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167" fillId="15" borderId="0" applyNumberFormat="0" applyBorder="0" applyAlignment="0" applyProtection="0"/>
    <xf numFmtId="0" fontId="113" fillId="28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167" fillId="16" borderId="0" applyNumberFormat="0" applyBorder="0" applyAlignment="0" applyProtection="0"/>
    <xf numFmtId="0" fontId="113" fillId="23" borderId="0" applyNumberFormat="0" applyBorder="0" applyAlignment="0" applyProtection="0"/>
    <xf numFmtId="0" fontId="113" fillId="29" borderId="0" applyNumberFormat="0" applyBorder="0" applyAlignment="0" applyProtection="0"/>
    <xf numFmtId="0" fontId="114" fillId="29" borderId="0" applyNumberFormat="0" applyBorder="0" applyAlignment="0" applyProtection="0"/>
    <xf numFmtId="0" fontId="25" fillId="18" borderId="0" applyNumberFormat="0" applyBorder="0" applyAlignment="0" applyProtection="0"/>
    <xf numFmtId="0" fontId="167" fillId="18" borderId="0" applyNumberFormat="0" applyBorder="0" applyAlignment="0" applyProtection="0"/>
    <xf numFmtId="0" fontId="167" fillId="18" borderId="0" applyNumberFormat="0" applyBorder="0" applyAlignment="0" applyProtection="0"/>
    <xf numFmtId="0" fontId="27" fillId="3" borderId="0" applyNumberFormat="0" applyBorder="0" applyAlignment="0" applyProtection="0"/>
    <xf numFmtId="0" fontId="169" fillId="3" borderId="0" applyNumberFormat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Font="0"/>
    <xf numFmtId="207" fontId="21" fillId="0" borderId="0" applyFill="0" applyBorder="0" applyAlignment="0"/>
    <xf numFmtId="240" fontId="19" fillId="0" borderId="0" applyFill="0" applyBorder="0" applyAlignment="0"/>
    <xf numFmtId="207" fontId="4" fillId="0" borderId="0" applyFill="0" applyBorder="0" applyAlignment="0"/>
    <xf numFmtId="207" fontId="2" fillId="0" borderId="0" applyFill="0" applyBorder="0" applyAlignment="0"/>
    <xf numFmtId="207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4" fontId="12" fillId="0" borderId="0" applyFill="0" applyBorder="0" applyAlignment="0"/>
    <xf numFmtId="224" fontId="4" fillId="0" borderId="0" applyFill="0" applyBorder="0" applyAlignment="0"/>
    <xf numFmtId="224" fontId="2" fillId="0" borderId="0" applyFill="0" applyBorder="0" applyAlignment="0"/>
    <xf numFmtId="22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30" fillId="30" borderId="2" applyNumberFormat="0" applyAlignment="0" applyProtection="0"/>
    <xf numFmtId="0" fontId="170" fillId="30" borderId="2" applyNumberFormat="0" applyAlignment="0" applyProtection="0"/>
    <xf numFmtId="0" fontId="31" fillId="0" borderId="0"/>
    <xf numFmtId="0" fontId="32" fillId="31" borderId="3" applyNumberFormat="0" applyAlignment="0" applyProtection="0"/>
    <xf numFmtId="0" fontId="171" fillId="31" borderId="3" applyNumberFormat="0" applyAlignment="0" applyProtection="0"/>
    <xf numFmtId="43" fontId="2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38" fontId="23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24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3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35" fillId="0" borderId="0"/>
    <xf numFmtId="241" fontId="4" fillId="0" borderId="0"/>
    <xf numFmtId="241" fontId="2" fillId="0" borderId="0"/>
    <xf numFmtId="190" fontId="1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>
      <alignment horizontal="left"/>
    </xf>
    <xf numFmtId="0" fontId="38" fillId="0" borderId="0"/>
    <xf numFmtId="0" fontId="39" fillId="0" borderId="0">
      <alignment horizontal="left"/>
    </xf>
    <xf numFmtId="0" fontId="28" fillId="0" borderId="4"/>
    <xf numFmtId="194" fontId="12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04" fontId="35" fillId="0" borderId="0"/>
    <xf numFmtId="242" fontId="4" fillId="0" borderId="0"/>
    <xf numFmtId="242" fontId="2" fillId="0" borderId="0"/>
    <xf numFmtId="0" fontId="115" fillId="0" borderId="0" applyProtection="0"/>
    <xf numFmtId="14" fontId="19" fillId="0" borderId="0" applyFill="0" applyBorder="0" applyAlignment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05" fontId="35" fillId="0" borderId="0"/>
    <xf numFmtId="243" fontId="4" fillId="0" borderId="0"/>
    <xf numFmtId="243" fontId="2" fillId="0" borderId="0"/>
    <xf numFmtId="0" fontId="28" fillId="0" borderId="0" applyNumberForma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40" fillId="0" borderId="0" applyNumberFormat="0" applyAlignment="0">
      <alignment horizontal="left"/>
    </xf>
    <xf numFmtId="214" fontId="18" fillId="0" borderId="0" applyFont="0" applyFill="0" applyBorder="0" applyAlignment="0" applyProtection="0"/>
    <xf numFmtId="214" fontId="1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2" fontId="115" fillId="0" borderId="0" applyProtection="0"/>
    <xf numFmtId="0" fontId="42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195" fontId="46" fillId="0" borderId="0"/>
    <xf numFmtId="0" fontId="47" fillId="4" borderId="0" applyNumberFormat="0" applyBorder="0" applyAlignment="0" applyProtection="0"/>
    <xf numFmtId="0" fontId="173" fillId="4" borderId="0" applyNumberFormat="0" applyBorder="0" applyAlignment="0" applyProtection="0"/>
    <xf numFmtId="38" fontId="48" fillId="32" borderId="0" applyNumberFormat="0" applyBorder="0" applyAlignment="0" applyProtection="0"/>
    <xf numFmtId="38" fontId="3" fillId="33" borderId="0" applyNumberFormat="0" applyBorder="0" applyAlignment="0" applyProtection="0"/>
    <xf numFmtId="38" fontId="3" fillId="33" borderId="0" applyNumberFormat="0" applyBorder="0" applyAlignment="0" applyProtection="0"/>
    <xf numFmtId="38" fontId="3" fillId="32" borderId="0" applyNumberFormat="0" applyBorder="0" applyAlignment="0" applyProtection="0"/>
    <xf numFmtId="0" fontId="49" fillId="0" borderId="0">
      <alignment horizontal="left"/>
    </xf>
    <xf numFmtId="0" fontId="49" fillId="0" borderId="0">
      <alignment horizontal="left"/>
    </xf>
    <xf numFmtId="0" fontId="50" fillId="0" borderId="0">
      <alignment horizontal="left"/>
    </xf>
    <xf numFmtId="0" fontId="51" fillId="0" borderId="5" applyNumberFormat="0" applyAlignment="0" applyProtection="0">
      <alignment horizontal="left" vertical="center"/>
    </xf>
    <xf numFmtId="0" fontId="51" fillId="0" borderId="6">
      <alignment horizontal="left" vertical="center"/>
    </xf>
    <xf numFmtId="0" fontId="52" fillId="0" borderId="7" applyNumberFormat="0" applyFill="0" applyAlignment="0" applyProtection="0"/>
    <xf numFmtId="0" fontId="174" fillId="0" borderId="7" applyNumberFormat="0" applyFill="0" applyAlignment="0" applyProtection="0"/>
    <xf numFmtId="0" fontId="53" fillId="0" borderId="0">
      <alignment horizontal="left"/>
    </xf>
    <xf numFmtId="0" fontId="54" fillId="0" borderId="1">
      <alignment horizontal="left" vertical="top"/>
    </xf>
    <xf numFmtId="0" fontId="55" fillId="0" borderId="8" applyNumberFormat="0" applyFill="0" applyAlignment="0" applyProtection="0"/>
    <xf numFmtId="0" fontId="175" fillId="0" borderId="8" applyNumberFormat="0" applyFill="0" applyAlignment="0" applyProtection="0"/>
    <xf numFmtId="0" fontId="56" fillId="0" borderId="0">
      <alignment horizontal="left"/>
    </xf>
    <xf numFmtId="0" fontId="57" fillId="0" borderId="1">
      <alignment horizontal="left" vertical="top"/>
    </xf>
    <xf numFmtId="0" fontId="58" fillId="0" borderId="9" applyNumberFormat="0" applyFill="0" applyAlignment="0" applyProtection="0"/>
    <xf numFmtId="0" fontId="176" fillId="0" borderId="9" applyNumberFormat="0" applyFill="0" applyAlignment="0" applyProtection="0"/>
    <xf numFmtId="0" fontId="59" fillId="0" borderId="0">
      <alignment horizontal="left"/>
    </xf>
    <xf numFmtId="0" fontId="58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16" fillId="0" borderId="0" applyProtection="0"/>
    <xf numFmtId="0" fontId="51" fillId="0" borderId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10" fontId="48" fillId="34" borderId="4" applyNumberFormat="0" applyBorder="0" applyAlignment="0" applyProtection="0"/>
    <xf numFmtId="10" fontId="3" fillId="33" borderId="4" applyNumberFormat="0" applyBorder="0" applyAlignment="0" applyProtection="0"/>
    <xf numFmtId="10" fontId="3" fillId="33" borderId="4" applyNumberFormat="0" applyBorder="0" applyAlignment="0" applyProtection="0"/>
    <xf numFmtId="10" fontId="3" fillId="34" borderId="4" applyNumberFormat="0" applyBorder="0" applyAlignment="0" applyProtection="0"/>
    <xf numFmtId="0" fontId="60" fillId="7" borderId="2" applyNumberFormat="0" applyAlignment="0" applyProtection="0"/>
    <xf numFmtId="0" fontId="177" fillId="7" borderId="2" applyNumberFormat="0" applyAlignment="0" applyProtection="0"/>
    <xf numFmtId="0" fontId="177" fillId="7" borderId="2" applyNumberFormat="0" applyAlignment="0" applyProtection="0"/>
    <xf numFmtId="0" fontId="61" fillId="0" borderId="0" applyNumberFormat="0" applyFont="0" applyFill="0" applyBorder="0" applyProtection="0">
      <alignment horizontal="left" vertical="center"/>
    </xf>
    <xf numFmtId="0" fontId="62" fillId="0" borderId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63" fillId="0" borderId="10" applyNumberFormat="0" applyFill="0" applyAlignment="0" applyProtection="0"/>
    <xf numFmtId="0" fontId="178" fillId="0" borderId="10" applyNumberFormat="0" applyFill="0" applyAlignment="0" applyProtection="0"/>
    <xf numFmtId="208" fontId="64" fillId="0" borderId="0" applyFont="0" applyFill="0" applyBorder="0" applyAlignment="0" applyProtection="0"/>
    <xf numFmtId="209" fontId="64" fillId="0" borderId="0" applyFont="0" applyFill="0" applyBorder="0" applyAlignment="0" applyProtection="0"/>
    <xf numFmtId="0" fontId="65" fillId="0" borderId="11"/>
    <xf numFmtId="220" fontId="66" fillId="0" borderId="0" applyFont="0" applyFill="0" applyBorder="0" applyAlignment="0" applyProtection="0"/>
    <xf numFmtId="221" fontId="66" fillId="0" borderId="0" applyFont="0" applyFill="0" applyBorder="0" applyAlignment="0" applyProtection="0"/>
    <xf numFmtId="210" fontId="67" fillId="0" borderId="0" applyFont="0" applyFill="0" applyBorder="0" applyAlignment="0" applyProtection="0"/>
    <xf numFmtId="211" fontId="67" fillId="0" borderId="0" applyFont="0" applyFill="0" applyBorder="0" applyAlignment="0" applyProtection="0"/>
    <xf numFmtId="210" fontId="64" fillId="0" borderId="0" applyFont="0" applyFill="0" applyBorder="0" applyAlignment="0" applyProtection="0"/>
    <xf numFmtId="211" fontId="64" fillId="0" borderId="0" applyFont="0" applyFill="0" applyBorder="0" applyAlignment="0" applyProtection="0"/>
    <xf numFmtId="0" fontId="118" fillId="0" borderId="0"/>
    <xf numFmtId="0" fontId="68" fillId="13" borderId="0" applyNumberFormat="0" applyBorder="0" applyAlignment="0" applyProtection="0"/>
    <xf numFmtId="0" fontId="179" fillId="13" borderId="0" applyNumberFormat="0" applyBorder="0" applyAlignment="0" applyProtection="0"/>
    <xf numFmtId="37" fontId="69" fillId="0" borderId="0"/>
    <xf numFmtId="37" fontId="69" fillId="0" borderId="0"/>
    <xf numFmtId="37" fontId="69" fillId="0" borderId="0"/>
    <xf numFmtId="198" fontId="8" fillId="0" borderId="0"/>
    <xf numFmtId="244" fontId="8" fillId="0" borderId="0"/>
    <xf numFmtId="244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02" fillId="0" borderId="0"/>
    <xf numFmtId="0" fontId="20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119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70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8" fillId="0" borderId="0"/>
    <xf numFmtId="0" fontId="24" fillId="0" borderId="0"/>
    <xf numFmtId="0" fontId="11" fillId="0" borderId="0"/>
    <xf numFmtId="0" fontId="16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19" fillId="0" borderId="0">
      <alignment vertical="top"/>
    </xf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21" fillId="0" borderId="0"/>
    <xf numFmtId="0" fontId="34" fillId="0" borderId="0"/>
    <xf numFmtId="0" fontId="162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0" fontId="11" fillId="0" borderId="0"/>
    <xf numFmtId="0" fontId="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201" fontId="34" fillId="0" borderId="0"/>
    <xf numFmtId="201" fontId="1" fillId="0" borderId="0"/>
    <xf numFmtId="0" fontId="1" fillId="0" borderId="0"/>
    <xf numFmtId="0" fontId="16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19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3" fillId="0" borderId="0">
      <alignment vertical="center"/>
    </xf>
    <xf numFmtId="0" fontId="192" fillId="0" borderId="0"/>
    <xf numFmtId="0" fontId="19" fillId="0" borderId="0">
      <alignment vertical="top"/>
    </xf>
    <xf numFmtId="0" fontId="10" fillId="0" borderId="0"/>
    <xf numFmtId="0" fontId="18" fillId="0" borderId="0"/>
    <xf numFmtId="0" fontId="11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71" fillId="0" borderId="0"/>
    <xf numFmtId="0" fontId="120" fillId="10" borderId="12" applyNumberFormat="0" applyFont="0" applyAlignment="0" applyProtection="0"/>
    <xf numFmtId="0" fontId="4" fillId="10" borderId="12" applyNumberFormat="0" applyFont="0" applyAlignment="0" applyProtection="0"/>
    <xf numFmtId="0" fontId="2" fillId="10" borderId="12" applyNumberFormat="0" applyFon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72" fillId="30" borderId="13" applyNumberFormat="0" applyAlignment="0" applyProtection="0"/>
    <xf numFmtId="0" fontId="180" fillId="30" borderId="13" applyNumberFormat="0" applyAlignment="0" applyProtection="0"/>
    <xf numFmtId="0" fontId="73" fillId="0" borderId="0">
      <alignment horizontal="left"/>
    </xf>
    <xf numFmtId="224" fontId="12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4" applyNumberFormat="0" applyFont="0"/>
    <xf numFmtId="0" fontId="4" fillId="0" borderId="4" applyNumberFormat="0" applyFont="0"/>
    <xf numFmtId="0" fontId="2" fillId="0" borderId="4" applyNumberFormat="0" applyFont="0"/>
    <xf numFmtId="0" fontId="2" fillId="0" borderId="4" applyNumberFormat="0" applyFont="0"/>
    <xf numFmtId="1" fontId="12" fillId="0" borderId="14" applyNumberFormat="0" applyFill="0" applyAlignment="0" applyProtection="0">
      <alignment horizontal="center" vertical="center"/>
    </xf>
    <xf numFmtId="1" fontId="4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212" fontId="21" fillId="0" borderId="0" applyNumberFormat="0" applyFill="0" applyBorder="0" applyAlignment="0" applyProtection="0">
      <alignment horizontal="left"/>
    </xf>
    <xf numFmtId="212" fontId="4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0" fontId="12" fillId="0" borderId="4" applyNumberFormat="0"/>
    <xf numFmtId="0" fontId="4" fillId="0" borderId="4" applyNumberFormat="0"/>
    <xf numFmtId="0" fontId="2" fillId="0" borderId="4" applyNumberFormat="0"/>
    <xf numFmtId="0" fontId="2" fillId="0" borderId="4" applyNumberFormat="0"/>
    <xf numFmtId="0" fontId="43" fillId="0" borderId="15">
      <alignment vertical="center"/>
    </xf>
    <xf numFmtId="0" fontId="74" fillId="0" borderId="16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12" fillId="35" borderId="0"/>
    <xf numFmtId="0" fontId="21" fillId="0" borderId="0" applyNumberFormat="0" applyFill="0" applyBorder="0" applyAlignment="0" applyProtection="0"/>
    <xf numFmtId="0" fontId="4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5" fillId="0" borderId="0"/>
    <xf numFmtId="0" fontId="75" fillId="0" borderId="17"/>
    <xf numFmtId="40" fontId="76" fillId="0" borderId="0" applyBorder="0">
      <alignment horizontal="right"/>
    </xf>
    <xf numFmtId="0" fontId="77" fillId="0" borderId="0">
      <alignment horizontal="left"/>
    </xf>
    <xf numFmtId="0" fontId="44" fillId="0" borderId="0">
      <alignment horizontal="left"/>
    </xf>
    <xf numFmtId="0" fontId="56" fillId="0" borderId="0"/>
    <xf numFmtId="0" fontId="53" fillId="0" borderId="0"/>
    <xf numFmtId="0" fontId="44" fillId="0" borderId="0"/>
    <xf numFmtId="0" fontId="78" fillId="0" borderId="0"/>
    <xf numFmtId="0" fontId="78" fillId="0" borderId="0"/>
    <xf numFmtId="0" fontId="79" fillId="0" borderId="0"/>
    <xf numFmtId="0" fontId="79" fillId="0" borderId="0"/>
    <xf numFmtId="0" fontId="78" fillId="0" borderId="0"/>
    <xf numFmtId="0" fontId="78" fillId="0" borderId="0"/>
    <xf numFmtId="49" fontId="19" fillId="0" borderId="0" applyFill="0" applyBorder="0" applyAlignment="0"/>
    <xf numFmtId="225" fontId="12" fillId="0" borderId="0" applyFill="0" applyBorder="0" applyAlignment="0"/>
    <xf numFmtId="225" fontId="4" fillId="0" borderId="0" applyFill="0" applyBorder="0" applyAlignment="0"/>
    <xf numFmtId="225" fontId="2" fillId="0" borderId="0" applyFill="0" applyBorder="0" applyAlignment="0"/>
    <xf numFmtId="225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38" fontId="158" fillId="0" borderId="0" applyNumberFormat="0" applyFont="0" applyFill="0" applyAlignment="0" applyProtection="0"/>
    <xf numFmtId="38" fontId="4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0" fontId="80" fillId="36" borderId="4"/>
    <xf numFmtId="0" fontId="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79" fillId="0" borderId="0"/>
    <xf numFmtId="0" fontId="78" fillId="0" borderId="0"/>
    <xf numFmtId="0" fontId="82" fillId="0" borderId="18" applyNumberFormat="0" applyFill="0" applyAlignment="0" applyProtection="0"/>
    <xf numFmtId="0" fontId="115" fillId="0" borderId="19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6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64" fillId="0" borderId="0" applyNumberFormat="0" applyFont="0" applyFill="0" applyBorder="0" applyProtection="0">
      <alignment horizontal="center" vertical="center" wrapText="1"/>
    </xf>
    <xf numFmtId="0" fontId="183" fillId="37" borderId="2" applyNumberFormat="0" applyAlignment="0" applyProtection="0"/>
    <xf numFmtId="0" fontId="85" fillId="0" borderId="0"/>
    <xf numFmtId="41" fontId="85" fillId="0" borderId="0" applyFont="0" applyFill="0" applyBorder="0" applyAlignment="0" applyProtection="0"/>
    <xf numFmtId="190" fontId="85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3" fontId="12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84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190" fontId="26" fillId="0" borderId="0" applyFont="0" applyFill="0" applyBorder="0" applyAlignment="0" applyProtection="0"/>
    <xf numFmtId="42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83" fillId="0" borderId="20" applyNumberFormat="0" applyFill="0" applyAlignment="0" applyProtection="0"/>
    <xf numFmtId="187" fontId="86" fillId="0" borderId="0" applyFont="0" applyFill="0" applyBorder="0" applyAlignment="0" applyProtection="0"/>
    <xf numFmtId="189" fontId="86" fillId="0" borderId="0" applyFont="0" applyFill="0" applyBorder="0" applyAlignment="0" applyProtection="0"/>
    <xf numFmtId="0" fontId="47" fillId="6" borderId="0" applyNumberFormat="0" applyBorder="0" applyAlignment="0" applyProtection="0"/>
    <xf numFmtId="9" fontId="87" fillId="0" borderId="0" applyFont="0" applyFill="0" applyBorder="0" applyAlignment="0" applyProtection="0"/>
    <xf numFmtId="0" fontId="18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84" fillId="0" borderId="0"/>
    <xf numFmtId="0" fontId="88" fillId="0" borderId="0"/>
    <xf numFmtId="0" fontId="9" fillId="0" borderId="0"/>
    <xf numFmtId="0" fontId="60" fillId="13" borderId="2" applyNumberFormat="0" applyAlignment="0" applyProtection="0"/>
    <xf numFmtId="0" fontId="185" fillId="13" borderId="0" applyNumberFormat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0" borderId="21" applyNumberFormat="0" applyFill="0" applyAlignment="0" applyProtection="0"/>
    <xf numFmtId="0" fontId="27" fillId="5" borderId="0" applyNumberFormat="0" applyBorder="0" applyAlignment="0" applyProtection="0"/>
    <xf numFmtId="202" fontId="26" fillId="0" borderId="0" applyFont="0" applyFill="0" applyBorder="0" applyAlignment="0" applyProtection="0"/>
    <xf numFmtId="21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16" fontId="26" fillId="0" borderId="0" applyFont="0" applyFill="0" applyBorder="0" applyAlignment="0" applyProtection="0"/>
    <xf numFmtId="0" fontId="22" fillId="0" borderId="0"/>
    <xf numFmtId="0" fontId="8" fillId="0" borderId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89" fillId="0" borderId="0"/>
    <xf numFmtId="0" fontId="25" fillId="38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9" borderId="0" applyNumberFormat="0" applyBorder="0" applyAlignment="0" applyProtection="0"/>
    <xf numFmtId="0" fontId="25" fillId="22" borderId="0" applyNumberFormat="0" applyBorder="0" applyAlignment="0" applyProtection="0"/>
    <xf numFmtId="0" fontId="72" fillId="37" borderId="13" applyNumberFormat="0" applyAlignment="0" applyProtection="0"/>
    <xf numFmtId="0" fontId="8" fillId="10" borderId="12" applyNumberFormat="0" applyFont="0" applyAlignment="0" applyProtection="0"/>
    <xf numFmtId="0" fontId="186" fillId="0" borderId="22" applyNumberFormat="0" applyFill="0" applyAlignment="0" applyProtection="0"/>
    <xf numFmtId="0" fontId="187" fillId="0" borderId="23" applyNumberFormat="0" applyFill="0" applyAlignment="0" applyProtection="0"/>
    <xf numFmtId="0" fontId="188" fillId="0" borderId="24" applyNumberFormat="0" applyFill="0" applyAlignment="0" applyProtection="0"/>
    <xf numFmtId="0" fontId="188" fillId="0" borderId="0" applyNumberForma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3" fillId="0" borderId="0"/>
    <xf numFmtId="0" fontId="90" fillId="0" borderId="0">
      <alignment vertical="center"/>
    </xf>
    <xf numFmtId="0" fontId="90" fillId="0" borderId="0"/>
    <xf numFmtId="41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229" fontId="121" fillId="0" borderId="0" applyFont="0" applyFill="0" applyBorder="0" applyAlignment="0" applyProtection="0"/>
    <xf numFmtId="230" fontId="121" fillId="0" borderId="0" applyFont="0" applyFill="0" applyBorder="0" applyAlignment="0" applyProtection="0"/>
    <xf numFmtId="230" fontId="121" fillId="0" borderId="0" applyFont="0" applyFill="0" applyBorder="0" applyAlignment="0" applyProtection="0">
      <alignment vertical="center"/>
    </xf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24" fillId="27" borderId="0" applyNumberFormat="0" applyBorder="0" applyAlignment="0" applyProtection="0"/>
    <xf numFmtId="0" fontId="125" fillId="4" borderId="0" applyNumberFormat="0" applyBorder="0" applyAlignment="0" applyProtection="0">
      <alignment vertical="center"/>
    </xf>
    <xf numFmtId="0" fontId="126" fillId="40" borderId="0" applyNumberFormat="0" applyBorder="0" applyAlignment="0" applyProtection="0"/>
    <xf numFmtId="0" fontId="127" fillId="3" borderId="0" applyNumberFormat="0" applyBorder="0" applyAlignment="0" applyProtection="0">
      <alignment vertical="center"/>
    </xf>
    <xf numFmtId="0" fontId="21" fillId="0" borderId="0"/>
    <xf numFmtId="0" fontId="128" fillId="41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12" fillId="19" borderId="0" applyNumberFormat="0" applyBorder="0" applyAlignment="0" applyProtection="0">
      <alignment vertical="center"/>
    </xf>
    <xf numFmtId="0" fontId="112" fillId="22" borderId="0" applyNumberFormat="0" applyBorder="0" applyAlignment="0" applyProtection="0">
      <alignment vertical="center"/>
    </xf>
    <xf numFmtId="0" fontId="112" fillId="26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8" borderId="0" applyNumberFormat="0" applyBorder="0" applyAlignment="0" applyProtection="0">
      <alignment vertical="center"/>
    </xf>
    <xf numFmtId="0" fontId="22" fillId="0" borderId="0"/>
    <xf numFmtId="0" fontId="91" fillId="0" borderId="0"/>
    <xf numFmtId="0" fontId="129" fillId="0" borderId="0" applyNumberFormat="0" applyFill="0" applyBorder="0" applyAlignment="0" applyProtection="0">
      <alignment vertical="center"/>
    </xf>
    <xf numFmtId="0" fontId="130" fillId="0" borderId="25" applyNumberFormat="0" applyFill="0" applyAlignment="0" applyProtection="0"/>
    <xf numFmtId="0" fontId="131" fillId="0" borderId="8" applyNumberFormat="0" applyFill="0" applyAlignment="0" applyProtection="0"/>
    <xf numFmtId="0" fontId="132" fillId="0" borderId="26" applyNumberFormat="0" applyFill="0" applyAlignment="0" applyProtection="0"/>
    <xf numFmtId="0" fontId="132" fillId="0" borderId="0" applyNumberFormat="0" applyFill="0" applyBorder="0" applyAlignment="0" applyProtection="0"/>
    <xf numFmtId="231" fontId="133" fillId="0" borderId="0" applyFont="0" applyFill="0" applyBorder="0" applyAlignment="0" applyProtection="0"/>
    <xf numFmtId="232" fontId="133" fillId="0" borderId="0" applyFont="0" applyFill="0" applyBorder="0" applyAlignment="0" applyProtection="0"/>
    <xf numFmtId="0" fontId="134" fillId="25" borderId="3" applyNumberFormat="0" applyAlignment="0" applyProtection="0"/>
    <xf numFmtId="0" fontId="23" fillId="0" borderId="0"/>
    <xf numFmtId="0" fontId="128" fillId="0" borderId="27" applyNumberFormat="0" applyFill="0" applyAlignment="0" applyProtection="0"/>
    <xf numFmtId="0" fontId="121" fillId="23" borderId="12" applyNumberFormat="0" applyFont="0" applyAlignment="0" applyProtection="0"/>
    <xf numFmtId="233" fontId="121" fillId="0" borderId="0" applyFont="0" applyFill="0" applyBorder="0" applyAlignment="0" applyProtection="0"/>
    <xf numFmtId="234" fontId="121" fillId="0" borderId="0" applyFont="0" applyFill="0" applyBorder="0" applyAlignment="0" applyProtection="0"/>
    <xf numFmtId="0" fontId="135" fillId="0" borderId="0" applyNumberFormat="0" applyFill="0" applyBorder="0" applyAlignment="0" applyProtection="0"/>
    <xf numFmtId="0" fontId="136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/>
    <xf numFmtId="0" fontId="138" fillId="44" borderId="2" applyNumberFormat="0" applyAlignment="0" applyProtection="0"/>
    <xf numFmtId="202" fontId="90" fillId="0" borderId="0" applyFont="0" applyFill="0" applyBorder="0" applyAlignment="0" applyProtection="0"/>
    <xf numFmtId="203" fontId="90" fillId="0" borderId="0" applyFont="0" applyFill="0" applyBorder="0" applyAlignment="0" applyProtection="0"/>
    <xf numFmtId="0" fontId="139" fillId="29" borderId="2" applyNumberFormat="0" applyAlignment="0" applyProtection="0"/>
    <xf numFmtId="0" fontId="140" fillId="44" borderId="13" applyNumberFormat="0" applyAlignment="0" applyProtection="0"/>
    <xf numFmtId="0" fontId="141" fillId="45" borderId="0" applyNumberFormat="0" applyBorder="0" applyAlignment="0" applyProtection="0"/>
    <xf numFmtId="219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0" fontId="142" fillId="0" borderId="0"/>
    <xf numFmtId="0" fontId="143" fillId="0" borderId="10" applyNumberFormat="0" applyFill="0" applyAlignment="0" applyProtection="0"/>
    <xf numFmtId="235" fontId="121" fillId="0" borderId="0" applyFont="0" applyFill="0" applyBorder="0" applyAlignment="0" applyProtection="0"/>
    <xf numFmtId="236" fontId="121" fillId="0" borderId="0" applyFont="0" applyFill="0" applyBorder="0" applyAlignment="0" applyProtection="0"/>
    <xf numFmtId="0" fontId="204" fillId="0" borderId="0"/>
    <xf numFmtId="190" fontId="20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6" fillId="0" borderId="0" applyFont="0" applyFill="0" applyBorder="0" applyAlignment="0" applyProtection="0"/>
    <xf numFmtId="37" fontId="205" fillId="0" borderId="0"/>
    <xf numFmtId="0" fontId="205" fillId="0" borderId="0"/>
    <xf numFmtId="0" fontId="2" fillId="0" borderId="0"/>
    <xf numFmtId="0" fontId="20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39">
    <xf numFmtId="0" fontId="0" fillId="0" borderId="0" xfId="0"/>
    <xf numFmtId="0" fontId="146" fillId="46" borderId="28" xfId="0" applyFont="1" applyFill="1" applyBorder="1" applyAlignment="1">
      <alignment horizontal="center"/>
    </xf>
    <xf numFmtId="0" fontId="146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62" fillId="0" borderId="0" xfId="1921"/>
    <xf numFmtId="0" fontId="189" fillId="0" borderId="0" xfId="1924" applyBorder="1"/>
    <xf numFmtId="0" fontId="146" fillId="47" borderId="0" xfId="0" applyFont="1" applyFill="1" applyAlignment="1">
      <alignment horizontal="center"/>
    </xf>
    <xf numFmtId="0" fontId="149" fillId="0" borderId="0" xfId="0" applyFont="1" applyAlignment="1">
      <alignment horizontal="center"/>
    </xf>
    <xf numFmtId="0" fontId="146" fillId="47" borderId="0" xfId="0" applyFont="1" applyFill="1" applyAlignment="1">
      <alignment horizontal="left"/>
    </xf>
    <xf numFmtId="191" fontId="6" fillId="0" borderId="0" xfId="908" applyNumberFormat="1" applyFont="1" applyFill="1" applyAlignment="1">
      <alignment horizontal="left" vertical="center"/>
    </xf>
    <xf numFmtId="0" fontId="93" fillId="0" borderId="0" xfId="2317" applyFont="1" applyBorder="1" applyAlignment="1"/>
    <xf numFmtId="0" fontId="92" fillId="0" borderId="0" xfId="2317" applyFont="1" applyAlignment="1"/>
    <xf numFmtId="0" fontId="92" fillId="0" borderId="0" xfId="2317" applyFont="1" applyAlignment="1">
      <alignment horizontal="left"/>
    </xf>
    <xf numFmtId="15" fontId="93" fillId="0" borderId="0" xfId="2317" applyNumberFormat="1" applyFont="1" applyBorder="1" applyAlignment="1">
      <alignment horizontal="left"/>
    </xf>
    <xf numFmtId="0" fontId="92" fillId="0" borderId="0" xfId="2317" applyFont="1" applyBorder="1" applyAlignment="1"/>
    <xf numFmtId="0" fontId="92" fillId="0" borderId="0" xfId="2317" applyFont="1" applyFill="1" applyAlignment="1"/>
    <xf numFmtId="0" fontId="93" fillId="48" borderId="0" xfId="2317" applyFont="1" applyFill="1" applyBorder="1" applyAlignment="1">
      <alignment horizontal="center"/>
    </xf>
    <xf numFmtId="15" fontId="93" fillId="48" borderId="0" xfId="2317" applyNumberFormat="1" applyFont="1" applyFill="1" applyAlignment="1">
      <alignment horizontal="center"/>
    </xf>
    <xf numFmtId="0" fontId="93" fillId="48" borderId="0" xfId="2317" applyFont="1" applyFill="1" applyAlignment="1">
      <alignment horizontal="left"/>
    </xf>
    <xf numFmtId="0" fontId="93" fillId="48" borderId="0" xfId="2317" applyFont="1" applyFill="1" applyAlignment="1">
      <alignment horizontal="center"/>
    </xf>
    <xf numFmtId="190" fontId="93" fillId="48" borderId="0" xfId="1665" applyFont="1" applyFill="1" applyAlignment="1">
      <alignment horizontal="center"/>
    </xf>
    <xf numFmtId="0" fontId="93" fillId="0" borderId="0" xfId="2317" applyFont="1" applyFill="1" applyAlignment="1">
      <alignment horizontal="center"/>
    </xf>
    <xf numFmtId="39" fontId="94" fillId="0" borderId="0" xfId="1665" applyNumberFormat="1" applyFont="1" applyFill="1" applyAlignment="1">
      <alignment horizontal="center"/>
    </xf>
    <xf numFmtId="0" fontId="93" fillId="0" borderId="0" xfId="2317" applyFont="1" applyAlignment="1">
      <alignment horizontal="center"/>
    </xf>
    <xf numFmtId="0" fontId="93" fillId="46" borderId="0" xfId="2317" applyFont="1" applyFill="1" applyAlignment="1"/>
    <xf numFmtId="191" fontId="48" fillId="46" borderId="0" xfId="2758" applyNumberFormat="1" applyFont="1" applyFill="1" applyBorder="1" applyAlignment="1"/>
    <xf numFmtId="40" fontId="48" fillId="46" borderId="0" xfId="2758" applyNumberFormat="1" applyFont="1" applyFill="1" applyBorder="1" applyAlignment="1"/>
    <xf numFmtId="0" fontId="93" fillId="46" borderId="0" xfId="2317" applyFont="1" applyFill="1" applyAlignment="1">
      <alignment horizontal="center"/>
    </xf>
    <xf numFmtId="0" fontId="93" fillId="0" borderId="0" xfId="2317" applyFont="1" applyFill="1" applyBorder="1" applyAlignment="1">
      <alignment horizontal="center"/>
    </xf>
    <xf numFmtId="0" fontId="93" fillId="0" borderId="0" xfId="2317" applyFont="1" applyBorder="1" applyAlignment="1">
      <alignment horizontal="center"/>
    </xf>
    <xf numFmtId="0" fontId="48" fillId="0" borderId="0" xfId="2317" applyFont="1" applyAlignment="1"/>
    <xf numFmtId="0" fontId="48" fillId="0" borderId="0" xfId="2758" applyFont="1" applyFill="1" applyBorder="1" applyAlignment="1"/>
    <xf numFmtId="40" fontId="48" fillId="0" borderId="0" xfId="2758" applyNumberFormat="1" applyFont="1" applyFill="1" applyBorder="1" applyAlignment="1"/>
    <xf numFmtId="43" fontId="48" fillId="0" borderId="0" xfId="908" applyFont="1" applyFill="1" applyAlignment="1">
      <alignment horizontal="right"/>
    </xf>
    <xf numFmtId="0" fontId="95" fillId="0" borderId="0" xfId="2319" applyFont="1" applyFill="1" applyBorder="1"/>
    <xf numFmtId="190" fontId="95" fillId="0" borderId="0" xfId="1665" applyFont="1" applyFill="1" applyBorder="1"/>
    <xf numFmtId="38" fontId="95" fillId="0" borderId="0" xfId="1668" applyNumberFormat="1" applyFont="1" applyFill="1" applyBorder="1"/>
    <xf numFmtId="38" fontId="95" fillId="0" borderId="0" xfId="1668" applyNumberFormat="1" applyFont="1" applyFill="1"/>
    <xf numFmtId="191" fontId="48" fillId="0" borderId="0" xfId="2758" applyNumberFormat="1" applyFont="1" applyFill="1" applyBorder="1" applyAlignment="1"/>
    <xf numFmtId="49" fontId="96" fillId="0" borderId="0" xfId="2319" applyNumberFormat="1" applyFont="1" applyFill="1" applyBorder="1" applyAlignment="1">
      <alignment horizontal="left" vertical="center"/>
    </xf>
    <xf numFmtId="49" fontId="92" fillId="0" borderId="0" xfId="2317" applyNumberFormat="1" applyFont="1" applyBorder="1" applyAlignment="1"/>
    <xf numFmtId="191" fontId="92" fillId="0" borderId="0" xfId="1665" applyNumberFormat="1" applyFont="1" applyBorder="1"/>
    <xf numFmtId="4" fontId="92" fillId="0" borderId="0" xfId="2317" applyNumberFormat="1" applyFont="1" applyAlignment="1">
      <alignment horizontal="left"/>
    </xf>
    <xf numFmtId="3" fontId="92" fillId="0" borderId="0" xfId="2317" applyNumberFormat="1" applyFont="1" applyAlignment="1"/>
    <xf numFmtId="3" fontId="92" fillId="0" borderId="0" xfId="2317" applyNumberFormat="1" applyFont="1" applyAlignment="1">
      <alignment horizontal="left"/>
    </xf>
    <xf numFmtId="4" fontId="92" fillId="0" borderId="0" xfId="2317" applyNumberFormat="1" applyFont="1" applyAlignment="1"/>
    <xf numFmtId="43" fontId="92" fillId="0" borderId="0" xfId="908" applyFont="1" applyFill="1"/>
    <xf numFmtId="3" fontId="94" fillId="0" borderId="0" xfId="1665" applyNumberFormat="1" applyFont="1"/>
    <xf numFmtId="39" fontId="48" fillId="0" borderId="0" xfId="2758" applyNumberFormat="1" applyFont="1" applyFill="1" applyBorder="1" applyAlignment="1"/>
    <xf numFmtId="39" fontId="48" fillId="0" borderId="0" xfId="908" applyNumberFormat="1" applyFont="1" applyFill="1" applyAlignment="1">
      <alignment horizontal="right"/>
    </xf>
    <xf numFmtId="38" fontId="96" fillId="0" borderId="0" xfId="1668" applyNumberFormat="1" applyFont="1" applyFill="1" applyBorder="1"/>
    <xf numFmtId="38" fontId="95" fillId="0" borderId="0" xfId="2319" applyNumberFormat="1" applyFont="1" applyFill="1" applyBorder="1"/>
    <xf numFmtId="38" fontId="96" fillId="0" borderId="0" xfId="1668" applyNumberFormat="1" applyFont="1" applyFill="1"/>
    <xf numFmtId="191" fontId="92" fillId="0" borderId="0" xfId="2317" applyNumberFormat="1" applyFont="1" applyAlignment="1"/>
    <xf numFmtId="4" fontId="94" fillId="0" borderId="0" xfId="1665" applyNumberFormat="1" applyFont="1"/>
    <xf numFmtId="49" fontId="92" fillId="0" borderId="0" xfId="2322" applyNumberFormat="1" applyFont="1" applyBorder="1"/>
    <xf numFmtId="4" fontId="93" fillId="0" borderId="29" xfId="2317" applyNumberFormat="1" applyFont="1" applyBorder="1" applyAlignment="1">
      <alignment horizontal="center"/>
    </xf>
    <xf numFmtId="3" fontId="92" fillId="0" borderId="30" xfId="2317" applyNumberFormat="1" applyFont="1" applyFill="1" applyBorder="1" applyAlignment="1"/>
    <xf numFmtId="3" fontId="92" fillId="0" borderId="30" xfId="2317" applyNumberFormat="1" applyFont="1" applyFill="1" applyBorder="1" applyAlignment="1">
      <alignment horizontal="left"/>
    </xf>
    <xf numFmtId="3" fontId="92" fillId="0" borderId="31" xfId="2317" applyNumberFormat="1" applyFont="1" applyFill="1" applyBorder="1" applyAlignment="1"/>
    <xf numFmtId="190" fontId="92" fillId="0" borderId="0" xfId="1665" applyFont="1" applyBorder="1"/>
    <xf numFmtId="200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/>
    <xf numFmtId="3" fontId="92" fillId="0" borderId="11" xfId="2317" applyNumberFormat="1" applyFont="1" applyFill="1" applyBorder="1" applyAlignment="1">
      <alignment horizontal="left" vertical="top"/>
    </xf>
    <xf numFmtId="3" fontId="92" fillId="0" borderId="33" xfId="1665" applyNumberFormat="1" applyFont="1" applyFill="1" applyBorder="1"/>
    <xf numFmtId="40" fontId="48" fillId="0" borderId="34" xfId="2758" applyNumberFormat="1" applyFont="1" applyFill="1" applyBorder="1" applyAlignment="1"/>
    <xf numFmtId="4" fontId="92" fillId="0" borderId="0" xfId="2317" applyNumberFormat="1" applyFont="1" applyBorder="1" applyAlignment="1">
      <alignment horizontal="left"/>
    </xf>
    <xf numFmtId="3" fontId="92" fillId="0" borderId="0" xfId="2317" applyNumberFormat="1" applyFont="1" applyFill="1" applyBorder="1" applyAlignment="1"/>
    <xf numFmtId="3" fontId="92" fillId="0" borderId="0" xfId="2317" applyNumberFormat="1" applyFont="1" applyFill="1" applyBorder="1" applyAlignment="1">
      <alignment horizontal="left"/>
    </xf>
    <xf numFmtId="3" fontId="92" fillId="0" borderId="0" xfId="2317" applyNumberFormat="1" applyFont="1" applyFill="1" applyAlignment="1"/>
    <xf numFmtId="43" fontId="92" fillId="0" borderId="0" xfId="908" applyFont="1"/>
    <xf numFmtId="190" fontId="92" fillId="0" borderId="0" xfId="1665" applyFont="1" applyFill="1" applyBorder="1"/>
    <xf numFmtId="191" fontId="21" fillId="46" borderId="0" xfId="2758" applyNumberFormat="1" applyFont="1" applyFill="1" applyBorder="1" applyAlignment="1"/>
    <xf numFmtId="40" fontId="97" fillId="46" borderId="0" xfId="2758" applyNumberFormat="1" applyFont="1" applyFill="1" applyBorder="1" applyAlignment="1">
      <alignment horizontal="center"/>
    </xf>
    <xf numFmtId="40" fontId="92" fillId="0" borderId="0" xfId="2317" applyNumberFormat="1" applyFont="1" applyFill="1" applyBorder="1" applyAlignment="1"/>
    <xf numFmtId="200" fontId="92" fillId="0" borderId="32" xfId="2317" applyNumberFormat="1" applyFont="1" applyFill="1" applyBorder="1" applyAlignment="1">
      <alignment horizontal="left" vertical="top"/>
    </xf>
    <xf numFmtId="3" fontId="92" fillId="0" borderId="33" xfId="2317" applyNumberFormat="1" applyFont="1" applyFill="1" applyBorder="1" applyAlignment="1"/>
    <xf numFmtId="191" fontId="21" fillId="0" borderId="0" xfId="2758" applyNumberFormat="1" applyFont="1" applyFill="1" applyBorder="1" applyAlignment="1"/>
    <xf numFmtId="0" fontId="92" fillId="0" borderId="0" xfId="2317" applyFont="1" applyFill="1" applyBorder="1" applyAlignment="1"/>
    <xf numFmtId="0" fontId="92" fillId="46" borderId="0" xfId="2317" applyFont="1" applyFill="1" applyAlignment="1"/>
    <xf numFmtId="4" fontId="93" fillId="0" borderId="0" xfId="2317" applyNumberFormat="1" applyFont="1" applyAlignment="1">
      <alignment horizontal="center"/>
    </xf>
    <xf numFmtId="3" fontId="98" fillId="0" borderId="0" xfId="2317" applyNumberFormat="1" applyFont="1" applyFill="1" applyAlignment="1">
      <alignment horizontal="center"/>
    </xf>
    <xf numFmtId="0" fontId="98" fillId="0" borderId="0" xfId="2317" applyFont="1" applyAlignment="1">
      <alignment horizontal="center"/>
    </xf>
    <xf numFmtId="3" fontId="92" fillId="0" borderId="0" xfId="2317" applyNumberFormat="1" applyFont="1" applyFill="1" applyAlignment="1">
      <alignment horizontal="left"/>
    </xf>
    <xf numFmtId="4" fontId="93" fillId="0" borderId="0" xfId="2317" applyNumberFormat="1" applyFont="1" applyFill="1" applyBorder="1" applyAlignment="1">
      <alignment horizontal="center"/>
    </xf>
    <xf numFmtId="4" fontId="92" fillId="0" borderId="0" xfId="2317" applyNumberFormat="1" applyFont="1" applyFill="1" applyAlignment="1"/>
    <xf numFmtId="49" fontId="92" fillId="0" borderId="0" xfId="2317" applyNumberFormat="1" applyFont="1" applyFill="1" applyBorder="1" applyAlignment="1"/>
    <xf numFmtId="191" fontId="92" fillId="0" borderId="0" xfId="2317" applyNumberFormat="1" applyFont="1" applyFill="1" applyAlignment="1"/>
    <xf numFmtId="200" fontId="92" fillId="0" borderId="0" xfId="2317" applyNumberFormat="1" applyFont="1" applyFill="1" applyBorder="1" applyAlignment="1">
      <alignment horizontal="left" vertical="top"/>
    </xf>
    <xf numFmtId="3" fontId="92" fillId="0" borderId="0" xfId="1665" applyNumberFormat="1" applyFont="1" applyFill="1" applyBorder="1"/>
    <xf numFmtId="38" fontId="98" fillId="0" borderId="0" xfId="1668" applyNumberFormat="1" applyFont="1" applyFill="1" applyBorder="1"/>
    <xf numFmtId="49" fontId="92" fillId="49" borderId="0" xfId="2322" applyNumberFormat="1" applyFont="1" applyFill="1" applyBorder="1"/>
    <xf numFmtId="191" fontId="92" fillId="49" borderId="0" xfId="1665" applyNumberFormat="1" applyFont="1" applyFill="1" applyBorder="1"/>
    <xf numFmtId="4" fontId="92" fillId="49" borderId="29" xfId="2317" applyNumberFormat="1" applyFont="1" applyFill="1" applyBorder="1" applyAlignment="1">
      <alignment horizontal="left"/>
    </xf>
    <xf numFmtId="3" fontId="99" fillId="49" borderId="30" xfId="2317" applyNumberFormat="1" applyFont="1" applyFill="1" applyBorder="1" applyAlignment="1"/>
    <xf numFmtId="3" fontId="92" fillId="49" borderId="30" xfId="2317" applyNumberFormat="1" applyFont="1" applyFill="1" applyBorder="1" applyAlignment="1">
      <alignment horizontal="left"/>
    </xf>
    <xf numFmtId="3" fontId="92" fillId="49" borderId="31" xfId="2317" applyNumberFormat="1" applyFont="1" applyFill="1" applyBorder="1" applyAlignment="1"/>
    <xf numFmtId="4" fontId="93" fillId="49" borderId="0" xfId="2317" applyNumberFormat="1" applyFont="1" applyFill="1" applyAlignment="1">
      <alignment horizontal="center"/>
    </xf>
    <xf numFmtId="43" fontId="92" fillId="49" borderId="0" xfId="908" applyFont="1" applyFill="1"/>
    <xf numFmtId="38" fontId="98" fillId="0" borderId="0" xfId="1668" applyNumberFormat="1" applyFont="1" applyBorder="1" applyAlignment="1">
      <alignment horizontal="right"/>
    </xf>
    <xf numFmtId="0" fontId="98" fillId="0" borderId="0" xfId="2319" applyFont="1" applyBorder="1"/>
    <xf numFmtId="0" fontId="98" fillId="0" borderId="0" xfId="2317" applyFont="1" applyBorder="1" applyAlignment="1"/>
    <xf numFmtId="49" fontId="92" fillId="49" borderId="0" xfId="2317" applyNumberFormat="1" applyFont="1" applyFill="1" applyBorder="1" applyAlignment="1"/>
    <xf numFmtId="191" fontId="92" fillId="49" borderId="0" xfId="2317" applyNumberFormat="1" applyFont="1" applyFill="1" applyAlignment="1"/>
    <xf numFmtId="4" fontId="92" fillId="49" borderId="35" xfId="2317" applyNumberFormat="1" applyFont="1" applyFill="1" applyBorder="1" applyAlignment="1">
      <alignment horizontal="left"/>
    </xf>
    <xf numFmtId="3" fontId="92" fillId="49" borderId="0" xfId="2317" applyNumberFormat="1" applyFont="1" applyFill="1" applyBorder="1" applyAlignment="1"/>
    <xf numFmtId="3" fontId="92" fillId="49" borderId="0" xfId="2317" applyNumberFormat="1" applyFont="1" applyFill="1" applyBorder="1" applyAlignment="1">
      <alignment horizontal="left"/>
    </xf>
    <xf numFmtId="3" fontId="92" fillId="49" borderId="36" xfId="2317" applyNumberFormat="1" applyFont="1" applyFill="1" applyBorder="1" applyAlignment="1"/>
    <xf numFmtId="4" fontId="92" fillId="0" borderId="34" xfId="2317" applyNumberFormat="1" applyFont="1" applyBorder="1" applyAlignment="1"/>
    <xf numFmtId="40" fontId="21" fillId="46" borderId="0" xfId="2758" applyNumberFormat="1" applyFont="1" applyFill="1" applyBorder="1" applyAlignment="1">
      <alignment horizontal="center"/>
    </xf>
    <xf numFmtId="4" fontId="92" fillId="49" borderId="32" xfId="2317" applyNumberFormat="1" applyFont="1" applyFill="1" applyBorder="1" applyAlignment="1">
      <alignment horizontal="left"/>
    </xf>
    <xf numFmtId="3" fontId="92" fillId="49" borderId="11" xfId="2317" applyNumberFormat="1" applyFont="1" applyFill="1" applyBorder="1" applyAlignment="1"/>
    <xf numFmtId="3" fontId="92" fillId="49" borderId="11" xfId="2317" applyNumberFormat="1" applyFont="1" applyFill="1" applyBorder="1" applyAlignment="1">
      <alignment horizontal="left"/>
    </xf>
    <xf numFmtId="3" fontId="92" fillId="49" borderId="33" xfId="2317" applyNumberFormat="1" applyFont="1" applyFill="1" applyBorder="1" applyAlignment="1"/>
    <xf numFmtId="0" fontId="93" fillId="0" borderId="0" xfId="2317" applyFont="1" applyFill="1" applyAlignment="1"/>
    <xf numFmtId="40" fontId="21" fillId="0" borderId="0" xfId="2758" applyNumberFormat="1" applyFont="1" applyFill="1" applyBorder="1" applyAlignment="1">
      <alignment horizontal="center"/>
    </xf>
    <xf numFmtId="4" fontId="92" fillId="0" borderId="0" xfId="2317" applyNumberFormat="1" applyFont="1" applyFill="1" applyBorder="1" applyAlignment="1">
      <alignment horizontal="left"/>
    </xf>
    <xf numFmtId="0" fontId="92" fillId="0" borderId="0" xfId="2317" applyFont="1" applyBorder="1" applyAlignment="1">
      <alignment horizontal="center"/>
    </xf>
    <xf numFmtId="49" fontId="93" fillId="46" borderId="6" xfId="2317" applyNumberFormat="1" applyFont="1" applyFill="1" applyBorder="1" applyAlignment="1"/>
    <xf numFmtId="191" fontId="92" fillId="46" borderId="6" xfId="1665" applyNumberFormat="1" applyFont="1" applyFill="1" applyBorder="1"/>
    <xf numFmtId="4" fontId="93" fillId="46" borderId="6" xfId="2317" applyNumberFormat="1" applyFont="1" applyFill="1" applyBorder="1" applyAlignment="1">
      <alignment horizontal="left"/>
    </xf>
    <xf numFmtId="3" fontId="93" fillId="46" borderId="6" xfId="2317" applyNumberFormat="1" applyFont="1" applyFill="1" applyBorder="1" applyAlignment="1"/>
    <xf numFmtId="3" fontId="93" fillId="46" borderId="6" xfId="2317" applyNumberFormat="1" applyFont="1" applyFill="1" applyBorder="1" applyAlignment="1">
      <alignment horizontal="left"/>
    </xf>
    <xf numFmtId="4" fontId="93" fillId="46" borderId="6" xfId="2317" applyNumberFormat="1" applyFont="1" applyFill="1" applyBorder="1" applyAlignment="1"/>
    <xf numFmtId="43" fontId="93" fillId="46" borderId="6" xfId="908" applyFont="1" applyFill="1" applyBorder="1"/>
    <xf numFmtId="4" fontId="93" fillId="0" borderId="29" xfId="2317" applyNumberFormat="1" applyFont="1" applyFill="1" applyBorder="1" applyAlignment="1">
      <alignment horizontal="center"/>
    </xf>
    <xf numFmtId="4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>
      <alignment horizontal="left"/>
    </xf>
    <xf numFmtId="0" fontId="48" fillId="0" borderId="0" xfId="2317" applyFont="1" applyBorder="1">
      <alignment vertical="top"/>
    </xf>
    <xf numFmtId="0" fontId="93" fillId="0" borderId="0" xfId="2317" applyFont="1" applyBorder="1" applyAlignment="1">
      <alignment horizontal="center" vertical="top"/>
    </xf>
    <xf numFmtId="4" fontId="92" fillId="0" borderId="32" xfId="2317" applyNumberFormat="1" applyFont="1" applyBorder="1" applyAlignment="1">
      <alignment horizontal="left"/>
    </xf>
    <xf numFmtId="4" fontId="48" fillId="0" borderId="0" xfId="2317" applyNumberFormat="1" applyFont="1" applyBorder="1">
      <alignment vertical="top"/>
    </xf>
    <xf numFmtId="0" fontId="92" fillId="0" borderId="0" xfId="2317" applyFont="1" applyFill="1" applyBorder="1" applyAlignment="1">
      <alignment horizontal="center"/>
    </xf>
    <xf numFmtId="4" fontId="92" fillId="0" borderId="0" xfId="2317" applyNumberFormat="1" applyFont="1" applyBorder="1" applyAlignment="1"/>
    <xf numFmtId="4" fontId="100" fillId="0" borderId="29" xfId="2317" applyNumberFormat="1" applyFont="1" applyFill="1" applyBorder="1" applyAlignment="1">
      <alignment horizontal="center"/>
    </xf>
    <xf numFmtId="3" fontId="92" fillId="47" borderId="11" xfId="2317" applyNumberFormat="1" applyFont="1" applyFill="1" applyBorder="1" applyAlignment="1"/>
    <xf numFmtId="3" fontId="92" fillId="47" borderId="33" xfId="2317" applyNumberFormat="1" applyFont="1" applyFill="1" applyBorder="1" applyAlignment="1"/>
    <xf numFmtId="4" fontId="95" fillId="0" borderId="0" xfId="2319" applyNumberFormat="1" applyFont="1" applyFill="1" applyBorder="1"/>
    <xf numFmtId="4" fontId="48" fillId="0" borderId="0" xfId="2317" applyNumberFormat="1" applyFont="1" applyFill="1" applyBorder="1">
      <alignment vertical="top"/>
    </xf>
    <xf numFmtId="49" fontId="101" fillId="0" borderId="0" xfId="2317" applyNumberFormat="1" applyFont="1" applyFill="1" applyBorder="1" applyAlignment="1"/>
    <xf numFmtId="191" fontId="101" fillId="0" borderId="0" xfId="1665" applyNumberFormat="1" applyFont="1" applyBorder="1"/>
    <xf numFmtId="4" fontId="92" fillId="0" borderId="35" xfId="2317" applyNumberFormat="1" applyFont="1" applyBorder="1" applyAlignment="1">
      <alignment horizontal="left"/>
    </xf>
    <xf numFmtId="3" fontId="92" fillId="0" borderId="0" xfId="2317" applyNumberFormat="1" applyFont="1" applyBorder="1" applyAlignment="1">
      <alignment horizontal="left"/>
    </xf>
    <xf numFmtId="3" fontId="92" fillId="0" borderId="36" xfId="2317" applyNumberFormat="1" applyFont="1" applyFill="1" applyBorder="1" applyAlignment="1"/>
    <xf numFmtId="191" fontId="102" fillId="0" borderId="0" xfId="1665" applyNumberFormat="1" applyFont="1"/>
    <xf numFmtId="4" fontId="93" fillId="0" borderId="35" xfId="2317" applyNumberFormat="1" applyFont="1" applyBorder="1" applyAlignment="1">
      <alignment horizontal="center"/>
    </xf>
    <xf numFmtId="3" fontId="92" fillId="50" borderId="33" xfId="2317" applyNumberFormat="1" applyFont="1" applyFill="1" applyBorder="1" applyAlignment="1"/>
    <xf numFmtId="3" fontId="92" fillId="0" borderId="5" xfId="2317" applyNumberFormat="1" applyFont="1" applyBorder="1" applyAlignment="1"/>
    <xf numFmtId="49" fontId="92" fillId="0" borderId="0" xfId="2322" applyNumberFormat="1" applyFont="1" applyFill="1" applyBorder="1"/>
    <xf numFmtId="3" fontId="92" fillId="0" borderId="31" xfId="2317" applyNumberFormat="1" applyFont="1" applyBorder="1" applyAlignment="1"/>
    <xf numFmtId="191" fontId="92" fillId="0" borderId="0" xfId="1665" applyNumberFormat="1" applyFont="1" applyFill="1" applyBorder="1"/>
    <xf numFmtId="4" fontId="100" fillId="0" borderId="0" xfId="2317" applyNumberFormat="1" applyFont="1" applyFill="1" applyAlignment="1">
      <alignment horizontal="center"/>
    </xf>
    <xf numFmtId="3" fontId="101" fillId="0" borderId="0" xfId="2317" applyNumberFormat="1" applyFont="1" applyFill="1" applyAlignment="1">
      <alignment horizontal="left"/>
    </xf>
    <xf numFmtId="4" fontId="101" fillId="0" borderId="0" xfId="2317" applyNumberFormat="1" applyFont="1" applyFill="1" applyAlignment="1"/>
    <xf numFmtId="191" fontId="101" fillId="0" borderId="0" xfId="2317" applyNumberFormat="1" applyFont="1" applyFill="1" applyAlignment="1"/>
    <xf numFmtId="3" fontId="101" fillId="0" borderId="0" xfId="2317" applyNumberFormat="1" applyFont="1" applyFill="1" applyAlignment="1"/>
    <xf numFmtId="43" fontId="101" fillId="0" borderId="0" xfId="908" applyFont="1" applyFill="1"/>
    <xf numFmtId="49" fontId="92" fillId="46" borderId="6" xfId="2317" applyNumberFormat="1" applyFont="1" applyFill="1" applyBorder="1" applyAlignment="1"/>
    <xf numFmtId="4" fontId="92" fillId="46" borderId="6" xfId="2317" applyNumberFormat="1" applyFont="1" applyFill="1" applyBorder="1" applyAlignment="1">
      <alignment horizontal="left"/>
    </xf>
    <xf numFmtId="3" fontId="92" fillId="46" borderId="6" xfId="2317" applyNumberFormat="1" applyFont="1" applyFill="1" applyBorder="1" applyAlignment="1"/>
    <xf numFmtId="3" fontId="92" fillId="46" borderId="6" xfId="2317" applyNumberFormat="1" applyFont="1" applyFill="1" applyBorder="1" applyAlignment="1">
      <alignment horizontal="left"/>
    </xf>
    <xf numFmtId="4" fontId="92" fillId="46" borderId="6" xfId="2317" applyNumberFormat="1" applyFont="1" applyFill="1" applyBorder="1" applyAlignment="1"/>
    <xf numFmtId="43" fontId="92" fillId="46" borderId="6" xfId="908" applyFont="1" applyFill="1" applyBorder="1"/>
    <xf numFmtId="0" fontId="92" fillId="51" borderId="0" xfId="2317" applyFont="1" applyFill="1" applyAlignment="1"/>
    <xf numFmtId="4" fontId="92" fillId="51" borderId="0" xfId="2317" applyNumberFormat="1" applyFont="1" applyFill="1" applyAlignment="1"/>
    <xf numFmtId="49" fontId="98" fillId="0" borderId="0" xfId="2317" applyNumberFormat="1" applyFont="1" applyBorder="1" applyAlignment="1"/>
    <xf numFmtId="191" fontId="92" fillId="0" borderId="34" xfId="908" applyNumberFormat="1" applyFont="1" applyBorder="1"/>
    <xf numFmtId="3" fontId="93" fillId="0" borderId="0" xfId="2317" applyNumberFormat="1" applyFont="1" applyAlignment="1">
      <alignment horizontal="center"/>
    </xf>
    <xf numFmtId="3" fontId="92" fillId="52" borderId="37" xfId="2317" applyNumberFormat="1" applyFont="1" applyFill="1" applyBorder="1" applyAlignment="1"/>
    <xf numFmtId="0" fontId="92" fillId="0" borderId="11" xfId="2317" applyFont="1" applyBorder="1" applyAlignment="1"/>
    <xf numFmtId="0" fontId="92" fillId="0" borderId="11" xfId="2317" applyFont="1" applyBorder="1" applyAlignment="1">
      <alignment horizontal="left"/>
    </xf>
    <xf numFmtId="3" fontId="92" fillId="0" borderId="11" xfId="2317" applyNumberFormat="1" applyFont="1" applyBorder="1" applyAlignment="1"/>
    <xf numFmtId="3" fontId="92" fillId="0" borderId="11" xfId="2317" applyNumberFormat="1" applyFont="1" applyBorder="1" applyAlignment="1">
      <alignment horizontal="left"/>
    </xf>
    <xf numFmtId="0" fontId="93" fillId="0" borderId="0" xfId="2318" applyFont="1" applyAlignment="1">
      <alignment vertical="center"/>
    </xf>
    <xf numFmtId="0" fontId="103" fillId="0" borderId="0" xfId="2318" applyFont="1" applyAlignment="1">
      <alignment vertical="center"/>
    </xf>
    <xf numFmtId="0" fontId="104" fillId="0" borderId="0" xfId="2317" applyFont="1" applyAlignment="1">
      <alignment horizontal="centerContinuous" vertical="center"/>
    </xf>
    <xf numFmtId="0" fontId="48" fillId="0" borderId="0" xfId="2318" applyFont="1" applyAlignment="1">
      <alignment vertical="center"/>
    </xf>
    <xf numFmtId="200" fontId="93" fillId="0" borderId="0" xfId="2317" applyNumberFormat="1" applyFont="1" applyFill="1" applyBorder="1" applyAlignment="1">
      <alignment horizontal="center"/>
    </xf>
    <xf numFmtId="3" fontId="48" fillId="0" borderId="0" xfId="2318" applyNumberFormat="1" applyFont="1" applyAlignment="1">
      <alignment vertical="center"/>
    </xf>
    <xf numFmtId="3" fontId="48" fillId="0" borderId="0" xfId="1665" applyNumberFormat="1" applyFont="1" applyAlignment="1">
      <alignment vertical="center"/>
    </xf>
    <xf numFmtId="3" fontId="48" fillId="0" borderId="0" xfId="2317" applyNumberFormat="1" applyFont="1" applyAlignment="1"/>
    <xf numFmtId="37" fontId="48" fillId="0" borderId="0" xfId="908" applyNumberFormat="1" applyFont="1" applyFill="1"/>
    <xf numFmtId="0" fontId="105" fillId="0" borderId="0" xfId="2317" applyNumberFormat="1" applyFont="1" applyAlignment="1">
      <alignment horizontal="left"/>
    </xf>
    <xf numFmtId="0" fontId="48" fillId="0" borderId="0" xfId="2318" applyFont="1" applyAlignment="1">
      <alignment horizontal="center" vertical="center"/>
    </xf>
    <xf numFmtId="37" fontId="48" fillId="47" borderId="0" xfId="908" applyNumberFormat="1" applyFont="1" applyFill="1"/>
    <xf numFmtId="37" fontId="48" fillId="0" borderId="28" xfId="908" applyNumberFormat="1" applyFont="1" applyFill="1" applyBorder="1"/>
    <xf numFmtId="3" fontId="92" fillId="0" borderId="0" xfId="2317" applyNumberFormat="1" applyFont="1" applyBorder="1" applyAlignment="1"/>
    <xf numFmtId="0" fontId="48" fillId="53" borderId="0" xfId="2317" applyFont="1" applyFill="1" applyAlignment="1">
      <alignment horizontal="left" vertical="center"/>
    </xf>
    <xf numFmtId="0" fontId="103" fillId="53" borderId="0" xfId="2317" applyFont="1" applyFill="1" applyAlignment="1">
      <alignment horizontal="left" vertical="center"/>
    </xf>
    <xf numFmtId="200" fontId="93" fillId="51" borderId="0" xfId="2317" applyNumberFormat="1" applyFont="1" applyFill="1" applyBorder="1" applyAlignment="1">
      <alignment horizontal="center"/>
    </xf>
    <xf numFmtId="3" fontId="48" fillId="51" borderId="0" xfId="2317" applyNumberFormat="1" applyFont="1" applyFill="1" applyAlignment="1"/>
    <xf numFmtId="3" fontId="48" fillId="51" borderId="0" xfId="1665" applyNumberFormat="1" applyFont="1" applyFill="1" applyAlignment="1">
      <alignment vertical="center"/>
    </xf>
    <xf numFmtId="0" fontId="48" fillId="51" borderId="0" xfId="2317" applyFont="1" applyFill="1" applyAlignment="1"/>
    <xf numFmtId="37" fontId="48" fillId="51" borderId="0" xfId="908" applyNumberFormat="1" applyFont="1" applyFill="1"/>
    <xf numFmtId="0" fontId="106" fillId="0" borderId="0" xfId="2317" applyNumberFormat="1" applyFont="1" applyAlignment="1">
      <alignment horizontal="center"/>
    </xf>
    <xf numFmtId="0" fontId="48" fillId="0" borderId="0" xfId="2317" applyFont="1" applyAlignment="1">
      <alignment horizontal="left" vertical="center"/>
    </xf>
    <xf numFmtId="0" fontId="103" fillId="0" borderId="0" xfId="2317" applyFont="1" applyAlignment="1">
      <alignment horizontal="left" vertical="center"/>
    </xf>
    <xf numFmtId="0" fontId="48" fillId="0" borderId="0" xfId="2317" applyFont="1" applyAlignment="1">
      <alignment vertical="center"/>
    </xf>
    <xf numFmtId="0" fontId="103" fillId="0" borderId="0" xfId="2317" applyFont="1" applyAlignment="1">
      <alignment vertical="center"/>
    </xf>
    <xf numFmtId="3" fontId="48" fillId="0" borderId="0" xfId="1665" applyNumberFormat="1" applyFont="1" applyBorder="1" applyAlignment="1">
      <alignment vertical="center"/>
    </xf>
    <xf numFmtId="0" fontId="48" fillId="51" borderId="0" xfId="2318" applyFont="1" applyFill="1" applyAlignment="1">
      <alignment vertical="center"/>
    </xf>
    <xf numFmtId="3" fontId="48" fillId="51" borderId="0" xfId="2318" applyNumberFormat="1" applyFont="1" applyFill="1" applyAlignment="1">
      <alignment vertical="center"/>
    </xf>
    <xf numFmtId="3" fontId="48" fillId="51" borderId="0" xfId="1665" applyNumberFormat="1" applyFont="1" applyFill="1" applyBorder="1" applyAlignment="1">
      <alignment vertical="center"/>
    </xf>
    <xf numFmtId="0" fontId="48" fillId="50" borderId="0" xfId="2318" applyFont="1" applyFill="1" applyAlignment="1">
      <alignment vertical="center"/>
    </xf>
    <xf numFmtId="0" fontId="92" fillId="50" borderId="0" xfId="2317" applyFont="1" applyFill="1" applyAlignment="1"/>
    <xf numFmtId="200" fontId="93" fillId="50" borderId="0" xfId="2317" applyNumberFormat="1" applyFont="1" applyFill="1" applyBorder="1" applyAlignment="1">
      <alignment horizontal="center"/>
    </xf>
    <xf numFmtId="3" fontId="48" fillId="50" borderId="0" xfId="2318" applyNumberFormat="1" applyFont="1" applyFill="1" applyAlignment="1">
      <alignment vertical="center"/>
    </xf>
    <xf numFmtId="3" fontId="48" fillId="54" borderId="0" xfId="2317" applyNumberFormat="1" applyFont="1" applyFill="1" applyAlignment="1">
      <alignment horizontal="left" vertical="center"/>
    </xf>
    <xf numFmtId="3" fontId="48" fillId="50" borderId="0" xfId="908" applyNumberFormat="1" applyFont="1" applyFill="1"/>
    <xf numFmtId="0" fontId="48" fillId="50" borderId="0" xfId="2317" applyFont="1" applyFill="1" applyAlignment="1"/>
    <xf numFmtId="37" fontId="48" fillId="50" borderId="0" xfId="908" applyNumberFormat="1" applyFont="1" applyFill="1"/>
    <xf numFmtId="3" fontId="48" fillId="0" borderId="0" xfId="2318" applyNumberFormat="1" applyFont="1" applyAlignment="1">
      <alignment horizontal="right" vertical="center"/>
    </xf>
    <xf numFmtId="3" fontId="48" fillId="0" borderId="0" xfId="2317" applyNumberFormat="1" applyFont="1" applyAlignment="1">
      <alignment horizontal="left" vertical="center"/>
    </xf>
    <xf numFmtId="0" fontId="107" fillId="0" borderId="0" xfId="2317" applyFont="1" applyAlignment="1">
      <alignment horizontal="left" vertical="center"/>
    </xf>
    <xf numFmtId="37" fontId="93" fillId="0" borderId="6" xfId="908" applyNumberFormat="1" applyFont="1" applyFill="1" applyBorder="1"/>
    <xf numFmtId="0" fontId="98" fillId="0" borderId="0" xfId="2317" applyFont="1" applyAlignment="1"/>
    <xf numFmtId="3" fontId="48" fillId="0" borderId="0" xfId="2317" applyNumberFormat="1" applyFont="1" applyAlignment="1">
      <alignment horizontal="left"/>
    </xf>
    <xf numFmtId="0" fontId="48" fillId="0" borderId="0" xfId="2317" applyFont="1" applyFill="1" applyAlignment="1">
      <alignment vertical="center"/>
    </xf>
    <xf numFmtId="3" fontId="48" fillId="0" borderId="0" xfId="2318" applyNumberFormat="1" applyFont="1" applyFill="1" applyAlignment="1">
      <alignment vertical="center"/>
    </xf>
    <xf numFmtId="4" fontId="48" fillId="0" borderId="0" xfId="2317" applyNumberFormat="1" applyFont="1" applyAlignment="1"/>
    <xf numFmtId="0" fontId="93" fillId="0" borderId="0" xfId="2317" applyFont="1" applyAlignment="1">
      <alignment vertical="center"/>
    </xf>
    <xf numFmtId="0" fontId="104" fillId="0" borderId="0" xfId="2317" applyFont="1" applyAlignment="1">
      <alignment vertical="center"/>
    </xf>
    <xf numFmtId="3" fontId="93" fillId="0" borderId="0" xfId="2317" applyNumberFormat="1" applyFont="1" applyAlignment="1">
      <alignment vertical="center"/>
    </xf>
    <xf numFmtId="199" fontId="103" fillId="0" borderId="0" xfId="2317" applyNumberFormat="1" applyFont="1" applyAlignment="1">
      <alignment horizontal="left" vertical="center"/>
    </xf>
    <xf numFmtId="37" fontId="93" fillId="0" borderId="34" xfId="908" applyNumberFormat="1" applyFont="1" applyFill="1" applyBorder="1"/>
    <xf numFmtId="37" fontId="48" fillId="0" borderId="0" xfId="908" applyNumberFormat="1" applyFont="1"/>
    <xf numFmtId="49" fontId="93" fillId="0" borderId="0" xfId="2317" applyNumberFormat="1" applyFont="1" applyAlignment="1">
      <alignment vertical="center"/>
    </xf>
    <xf numFmtId="3" fontId="48" fillId="0" borderId="0" xfId="2317" applyNumberFormat="1" applyFont="1" applyAlignment="1">
      <alignment vertical="center"/>
    </xf>
    <xf numFmtId="0" fontId="108" fillId="0" borderId="0" xfId="2317" applyFont="1" applyAlignment="1"/>
    <xf numFmtId="37" fontId="108" fillId="49" borderId="0" xfId="908" applyNumberFormat="1" applyFont="1" applyFill="1"/>
    <xf numFmtId="0" fontId="48" fillId="0" borderId="0" xfId="2317" applyFont="1" applyAlignment="1">
      <alignment horizontal="left"/>
    </xf>
    <xf numFmtId="49" fontId="48" fillId="0" borderId="0" xfId="2317" applyNumberFormat="1" applyFont="1" applyFill="1" applyAlignment="1">
      <alignment vertical="center"/>
    </xf>
    <xf numFmtId="43" fontId="48" fillId="0" borderId="0" xfId="908" applyFont="1"/>
    <xf numFmtId="3" fontId="94" fillId="0" borderId="0" xfId="1665" applyNumberFormat="1" applyFont="1" applyFill="1"/>
    <xf numFmtId="190" fontId="92" fillId="0" borderId="0" xfId="1667" applyFont="1" applyBorder="1"/>
    <xf numFmtId="0" fontId="48" fillId="55" borderId="0" xfId="2318" applyFont="1" applyFill="1" applyAlignment="1">
      <alignment vertical="center"/>
    </xf>
    <xf numFmtId="0" fontId="92" fillId="55" borderId="0" xfId="2317" applyFont="1" applyFill="1" applyAlignment="1"/>
    <xf numFmtId="200" fontId="93" fillId="55" borderId="0" xfId="2317" applyNumberFormat="1" applyFont="1" applyFill="1" applyBorder="1" applyAlignment="1">
      <alignment horizontal="center"/>
    </xf>
    <xf numFmtId="3" fontId="48" fillId="55" borderId="0" xfId="2318" applyNumberFormat="1" applyFont="1" applyFill="1" applyAlignment="1">
      <alignment vertical="center"/>
    </xf>
    <xf numFmtId="3" fontId="48" fillId="56" borderId="0" xfId="2317" applyNumberFormat="1" applyFont="1" applyFill="1" applyAlignment="1">
      <alignment horizontal="left" vertical="center"/>
    </xf>
    <xf numFmtId="3" fontId="48" fillId="55" borderId="0" xfId="2317" applyNumberFormat="1" applyFont="1" applyFill="1" applyAlignment="1"/>
    <xf numFmtId="0" fontId="48" fillId="55" borderId="0" xfId="2317" applyFont="1" applyFill="1" applyAlignment="1"/>
    <xf numFmtId="37" fontId="48" fillId="55" borderId="0" xfId="908" applyNumberFormat="1" applyFont="1" applyFill="1"/>
    <xf numFmtId="49" fontId="92" fillId="32" borderId="0" xfId="2322" applyNumberFormat="1" applyFont="1" applyFill="1" applyBorder="1"/>
    <xf numFmtId="191" fontId="92" fillId="32" borderId="0" xfId="1665" applyNumberFormat="1" applyFont="1" applyFill="1" applyBorder="1"/>
    <xf numFmtId="4" fontId="93" fillId="32" borderId="0" xfId="2317" applyNumberFormat="1" applyFont="1" applyFill="1" applyAlignment="1">
      <alignment horizontal="center"/>
    </xf>
    <xf numFmtId="3" fontId="92" fillId="32" borderId="0" xfId="2317" applyNumberFormat="1" applyFont="1" applyFill="1" applyAlignment="1"/>
    <xf numFmtId="3" fontId="92" fillId="32" borderId="0" xfId="2317" applyNumberFormat="1" applyFont="1" applyFill="1" applyAlignment="1">
      <alignment horizontal="left"/>
    </xf>
    <xf numFmtId="4" fontId="92" fillId="32" borderId="0" xfId="2317" applyNumberFormat="1" applyFont="1" applyFill="1" applyAlignment="1"/>
    <xf numFmtId="43" fontId="92" fillId="32" borderId="0" xfId="908" applyFont="1" applyFill="1"/>
    <xf numFmtId="49" fontId="92" fillId="32" borderId="0" xfId="2317" applyNumberFormat="1" applyFont="1" applyFill="1" applyBorder="1" applyAlignment="1"/>
    <xf numFmtId="191" fontId="92" fillId="32" borderId="0" xfId="2317" applyNumberFormat="1" applyFont="1" applyFill="1" applyAlignment="1"/>
    <xf numFmtId="200" fontId="12" fillId="0" borderId="0" xfId="2322" applyNumberFormat="1" applyBorder="1"/>
    <xf numFmtId="200" fontId="12" fillId="0" borderId="38" xfId="2322" applyNumberFormat="1" applyBorder="1"/>
    <xf numFmtId="0" fontId="12" fillId="0" borderId="39" xfId="2322" applyBorder="1"/>
    <xf numFmtId="0" fontId="12" fillId="0" borderId="40" xfId="2322" applyBorder="1"/>
    <xf numFmtId="0" fontId="12" fillId="0" borderId="41" xfId="2322" applyBorder="1"/>
    <xf numFmtId="0" fontId="12" fillId="0" borderId="42" xfId="2322" applyBorder="1"/>
    <xf numFmtId="0" fontId="12" fillId="0" borderId="0" xfId="2322" applyBorder="1"/>
    <xf numFmtId="0" fontId="12" fillId="0" borderId="38" xfId="2322" applyBorder="1"/>
    <xf numFmtId="0" fontId="109" fillId="0" borderId="42" xfId="2322" applyFont="1" applyBorder="1" applyAlignment="1">
      <alignment horizontal="center"/>
    </xf>
    <xf numFmtId="0" fontId="109" fillId="0" borderId="0" xfId="2322" applyFont="1" applyBorder="1" applyAlignment="1">
      <alignment horizontal="center"/>
    </xf>
    <xf numFmtId="0" fontId="109" fillId="0" borderId="38" xfId="2322" applyFont="1" applyBorder="1" applyAlignment="1">
      <alignment horizontal="center"/>
    </xf>
    <xf numFmtId="49" fontId="109" fillId="0" borderId="42" xfId="2322" applyNumberFormat="1" applyFont="1" applyBorder="1" applyAlignment="1">
      <alignment horizontal="center"/>
    </xf>
    <xf numFmtId="200" fontId="109" fillId="0" borderId="0" xfId="2322" applyNumberFormat="1" applyFont="1" applyBorder="1" applyAlignment="1">
      <alignment horizontal="center"/>
    </xf>
    <xf numFmtId="200" fontId="109" fillId="0" borderId="38" xfId="2322" applyNumberFormat="1" applyFont="1" applyBorder="1" applyAlignment="1">
      <alignment horizontal="center"/>
    </xf>
    <xf numFmtId="49" fontId="12" fillId="0" borderId="42" xfId="2322" applyNumberFormat="1" applyBorder="1"/>
    <xf numFmtId="200" fontId="12" fillId="47" borderId="0" xfId="2322" applyNumberFormat="1" applyFill="1" applyBorder="1"/>
    <xf numFmtId="200" fontId="12" fillId="0" borderId="28" xfId="2322" applyNumberFormat="1" applyBorder="1"/>
    <xf numFmtId="200" fontId="12" fillId="0" borderId="43" xfId="2322" applyNumberFormat="1" applyBorder="1"/>
    <xf numFmtId="200" fontId="12" fillId="0" borderId="44" xfId="2322" applyNumberFormat="1" applyBorder="1"/>
    <xf numFmtId="200" fontId="12" fillId="0" borderId="45" xfId="2322" applyNumberFormat="1" applyBorder="1"/>
    <xf numFmtId="49" fontId="12" fillId="0" borderId="46" xfId="2322" applyNumberFormat="1" applyBorder="1"/>
    <xf numFmtId="200" fontId="12" fillId="0" borderId="47" xfId="2322" applyNumberFormat="1" applyBorder="1"/>
    <xf numFmtId="200" fontId="12" fillId="0" borderId="48" xfId="2322" applyNumberFormat="1" applyBorder="1"/>
    <xf numFmtId="0" fontId="12" fillId="0" borderId="0" xfId="2322"/>
    <xf numFmtId="43" fontId="92" fillId="0" borderId="0" xfId="908" applyFont="1" applyBorder="1"/>
    <xf numFmtId="43" fontId="92" fillId="0" borderId="34" xfId="908" applyFont="1" applyBorder="1"/>
    <xf numFmtId="43" fontId="92" fillId="0" borderId="28" xfId="908" applyFont="1" applyBorder="1"/>
    <xf numFmtId="4" fontId="93" fillId="0" borderId="0" xfId="2317" applyNumberFormat="1" applyFont="1" applyBorder="1" applyAlignment="1">
      <alignment horizontal="center"/>
    </xf>
    <xf numFmtId="0" fontId="92" fillId="0" borderId="39" xfId="2324" applyFont="1" applyBorder="1"/>
    <xf numFmtId="0" fontId="92" fillId="0" borderId="40" xfId="2324" applyFont="1" applyBorder="1"/>
    <xf numFmtId="0" fontId="92" fillId="0" borderId="41" xfId="2324" applyFont="1" applyBorder="1"/>
    <xf numFmtId="0" fontId="92" fillId="0" borderId="42" xfId="2324" applyFont="1" applyBorder="1"/>
    <xf numFmtId="0" fontId="92" fillId="0" borderId="0" xfId="2324" applyFont="1" applyBorder="1"/>
    <xf numFmtId="0" fontId="92" fillId="0" borderId="38" xfId="2324" applyFont="1" applyBorder="1"/>
    <xf numFmtId="0" fontId="100" fillId="52" borderId="42" xfId="2324" applyFont="1" applyFill="1" applyBorder="1" applyAlignment="1">
      <alignment horizontal="center"/>
    </xf>
    <xf numFmtId="0" fontId="100" fillId="52" borderId="0" xfId="2324" applyFont="1" applyFill="1" applyBorder="1" applyAlignment="1">
      <alignment horizontal="center"/>
    </xf>
    <xf numFmtId="0" fontId="100" fillId="52" borderId="38" xfId="2324" applyFont="1" applyFill="1" applyBorder="1" applyAlignment="1">
      <alignment horizontal="center"/>
    </xf>
    <xf numFmtId="49" fontId="100" fillId="52" borderId="42" xfId="2324" applyNumberFormat="1" applyFont="1" applyFill="1" applyBorder="1" applyAlignment="1">
      <alignment horizontal="center"/>
    </xf>
    <xf numFmtId="200" fontId="100" fillId="52" borderId="0" xfId="2324" applyNumberFormat="1" applyFont="1" applyFill="1" applyBorder="1" applyAlignment="1">
      <alignment horizontal="center"/>
    </xf>
    <xf numFmtId="200" fontId="100" fillId="52" borderId="38" xfId="2324" applyNumberFormat="1" applyFont="1" applyFill="1" applyBorder="1" applyAlignment="1">
      <alignment horizontal="center"/>
    </xf>
    <xf numFmtId="49" fontId="92" fillId="0" borderId="42" xfId="2324" applyNumberFormat="1" applyFont="1" applyBorder="1"/>
    <xf numFmtId="49" fontId="92" fillId="0" borderId="46" xfId="2324" applyNumberFormat="1" applyFont="1" applyBorder="1"/>
    <xf numFmtId="0" fontId="92" fillId="0" borderId="0" xfId="2324" applyFont="1"/>
    <xf numFmtId="190" fontId="92" fillId="0" borderId="0" xfId="1670" applyFont="1"/>
    <xf numFmtId="0" fontId="12" fillId="0" borderId="0" xfId="2324"/>
    <xf numFmtId="0" fontId="92" fillId="0" borderId="0" xfId="2321" applyFont="1" applyBorder="1"/>
    <xf numFmtId="0" fontId="100" fillId="0" borderId="0" xfId="2321" applyFont="1" applyBorder="1" applyAlignment="1">
      <alignment horizontal="center"/>
    </xf>
    <xf numFmtId="49" fontId="100" fillId="0" borderId="0" xfId="2321" applyNumberFormat="1" applyFont="1" applyBorder="1" applyAlignment="1">
      <alignment horizontal="center"/>
    </xf>
    <xf numFmtId="200" fontId="100" fillId="0" borderId="0" xfId="2321" applyNumberFormat="1" applyFont="1" applyBorder="1" applyAlignment="1">
      <alignment horizontal="center"/>
    </xf>
    <xf numFmtId="0" fontId="92" fillId="51" borderId="0" xfId="2321" applyFont="1" applyFill="1" applyBorder="1"/>
    <xf numFmtId="0" fontId="92" fillId="0" borderId="0" xfId="2321" applyFont="1" applyBorder="1" applyAlignment="1">
      <alignment horizontal="center"/>
    </xf>
    <xf numFmtId="43" fontId="92" fillId="0" borderId="38" xfId="908" applyFont="1" applyBorder="1"/>
    <xf numFmtId="191" fontId="92" fillId="0" borderId="43" xfId="908" applyNumberFormat="1" applyFont="1" applyBorder="1"/>
    <xf numFmtId="200" fontId="92" fillId="0" borderId="0" xfId="2325" applyNumberFormat="1" applyFont="1" applyBorder="1"/>
    <xf numFmtId="200" fontId="92" fillId="0" borderId="38" xfId="2325" applyNumberFormat="1" applyFont="1" applyBorder="1"/>
    <xf numFmtId="200" fontId="92" fillId="0" borderId="28" xfId="2325" applyNumberFormat="1" applyFont="1" applyBorder="1"/>
    <xf numFmtId="200" fontId="92" fillId="0" borderId="43" xfId="2325" applyNumberFormat="1" applyFont="1" applyBorder="1"/>
    <xf numFmtId="37" fontId="48" fillId="47" borderId="28" xfId="908" applyNumberFormat="1" applyFont="1" applyFill="1" applyBorder="1"/>
    <xf numFmtId="49" fontId="92" fillId="57" borderId="42" xfId="2324" applyNumberFormat="1" applyFont="1" applyFill="1" applyBorder="1"/>
    <xf numFmtId="0" fontId="0" fillId="57" borderId="0" xfId="0" applyFill="1"/>
    <xf numFmtId="49" fontId="92" fillId="0" borderId="42" xfId="2325" applyNumberFormat="1" applyFont="1" applyBorder="1"/>
    <xf numFmtId="49" fontId="92" fillId="0" borderId="0" xfId="2325" applyNumberFormat="1" applyFont="1" applyBorder="1"/>
    <xf numFmtId="43" fontId="92" fillId="0" borderId="47" xfId="908" applyFont="1" applyBorder="1"/>
    <xf numFmtId="43" fontId="92" fillId="0" borderId="48" xfId="908" applyFont="1" applyBorder="1"/>
    <xf numFmtId="0" fontId="100" fillId="51" borderId="38" xfId="2322" applyFont="1" applyFill="1" applyBorder="1" applyAlignment="1">
      <alignment horizontal="center"/>
    </xf>
    <xf numFmtId="200" fontId="100" fillId="51" borderId="38" xfId="2322" applyNumberFormat="1" applyFont="1" applyFill="1" applyBorder="1" applyAlignment="1">
      <alignment horizontal="center"/>
    </xf>
    <xf numFmtId="191" fontId="92" fillId="0" borderId="38" xfId="908" applyNumberFormat="1" applyFont="1" applyBorder="1"/>
    <xf numFmtId="191" fontId="92" fillId="0" borderId="45" xfId="908" applyNumberFormat="1" applyFont="1" applyBorder="1"/>
    <xf numFmtId="191" fontId="92" fillId="0" borderId="0" xfId="908" applyNumberFormat="1" applyFont="1" applyFill="1" applyBorder="1"/>
    <xf numFmtId="191" fontId="92" fillId="46" borderId="38" xfId="908" applyNumberFormat="1" applyFont="1" applyFill="1" applyBorder="1"/>
    <xf numFmtId="191" fontId="92" fillId="46" borderId="43" xfId="908" applyNumberFormat="1" applyFont="1" applyFill="1" applyBorder="1"/>
    <xf numFmtId="3" fontId="92" fillId="49" borderId="0" xfId="2317" applyNumberFormat="1" applyFont="1" applyFill="1" applyAlignment="1"/>
    <xf numFmtId="3" fontId="92" fillId="49" borderId="0" xfId="2317" applyNumberFormat="1" applyFont="1" applyFill="1" applyAlignment="1">
      <alignment horizontal="left"/>
    </xf>
    <xf numFmtId="4" fontId="92" fillId="49" borderId="0" xfId="2317" applyNumberFormat="1" applyFont="1" applyFill="1" applyAlignment="1"/>
    <xf numFmtId="0" fontId="92" fillId="49" borderId="0" xfId="2317" applyFont="1" applyFill="1" applyAlignment="1"/>
    <xf numFmtId="3" fontId="94" fillId="49" borderId="0" xfId="1665" applyNumberFormat="1" applyFont="1" applyFill="1"/>
    <xf numFmtId="0" fontId="92" fillId="49" borderId="0" xfId="2317" applyFont="1" applyFill="1" applyBorder="1" applyAlignment="1"/>
    <xf numFmtId="190" fontId="92" fillId="0" borderId="0" xfId="1671" applyFont="1" applyBorder="1"/>
    <xf numFmtId="190" fontId="92" fillId="0" borderId="38" xfId="1671" applyFont="1" applyBorder="1"/>
    <xf numFmtId="190" fontId="92" fillId="0" borderId="28" xfId="1671" applyFont="1" applyBorder="1"/>
    <xf numFmtId="190" fontId="92" fillId="0" borderId="43" xfId="1671" applyFont="1" applyBorder="1"/>
    <xf numFmtId="190" fontId="92" fillId="0" borderId="44" xfId="1671" applyFont="1" applyBorder="1"/>
    <xf numFmtId="190" fontId="92" fillId="0" borderId="45" xfId="1671" applyFont="1" applyBorder="1"/>
    <xf numFmtId="0" fontId="146" fillId="0" borderId="0" xfId="0" applyFont="1"/>
    <xf numFmtId="0" fontId="147" fillId="0" borderId="0" xfId="0" applyFont="1" applyAlignment="1">
      <alignment vertical="center"/>
    </xf>
    <xf numFmtId="0" fontId="146" fillId="0" borderId="0" xfId="0" applyFont="1" applyBorder="1"/>
    <xf numFmtId="49" fontId="146" fillId="0" borderId="0" xfId="0" applyNumberFormat="1" applyFont="1" applyAlignment="1">
      <alignment horizontal="center"/>
    </xf>
    <xf numFmtId="0" fontId="148" fillId="0" borderId="0" xfId="0" applyFont="1"/>
    <xf numFmtId="3" fontId="146" fillId="0" borderId="0" xfId="0" applyNumberFormat="1" applyFont="1"/>
    <xf numFmtId="0" fontId="149" fillId="0" borderId="0" xfId="0" applyFont="1"/>
    <xf numFmtId="49" fontId="149" fillId="0" borderId="6" xfId="0" applyNumberFormat="1" applyFont="1" applyBorder="1" applyAlignment="1">
      <alignment horizontal="center" vertical="center" wrapText="1"/>
    </xf>
    <xf numFmtId="237" fontId="149" fillId="0" borderId="0" xfId="0" applyNumberFormat="1" applyFont="1" applyBorder="1" applyAlignment="1">
      <alignment horizontal="center" vertical="center" wrapText="1"/>
    </xf>
    <xf numFmtId="0" fontId="149" fillId="0" borderId="0" xfId="0" applyFont="1" applyAlignment="1">
      <alignment horizontal="center" vertical="top" wrapText="1"/>
    </xf>
    <xf numFmtId="0" fontId="149" fillId="0" borderId="0" xfId="0" applyFont="1" applyAlignment="1">
      <alignment horizontal="center" vertical="center"/>
    </xf>
    <xf numFmtId="0" fontId="149" fillId="0" borderId="0" xfId="0" applyFont="1" applyBorder="1"/>
    <xf numFmtId="0" fontId="149" fillId="0" borderId="0" xfId="0" applyFont="1" applyAlignment="1">
      <alignment horizontal="center" vertical="top"/>
    </xf>
    <xf numFmtId="0" fontId="146" fillId="0" borderId="0" xfId="0" applyFont="1" applyAlignment="1"/>
    <xf numFmtId="0" fontId="146" fillId="0" borderId="6" xfId="0" applyFont="1" applyBorder="1" applyAlignment="1">
      <alignment horizontal="center" vertical="center" wrapText="1"/>
    </xf>
    <xf numFmtId="0" fontId="146" fillId="0" borderId="0" xfId="0" applyFont="1" applyAlignment="1">
      <alignment horizontal="center" vertical="center" wrapText="1"/>
    </xf>
    <xf numFmtId="192" fontId="146" fillId="0" borderId="19" xfId="908" applyNumberFormat="1" applyFont="1" applyBorder="1"/>
    <xf numFmtId="43" fontId="146" fillId="0" borderId="0" xfId="908" applyFont="1"/>
    <xf numFmtId="0" fontId="146" fillId="0" borderId="0" xfId="0" applyFont="1" applyAlignment="1">
      <alignment horizontal="center" vertical="center"/>
    </xf>
    <xf numFmtId="49" fontId="150" fillId="47" borderId="6" xfId="0" applyNumberFormat="1" applyFont="1" applyFill="1" applyBorder="1" applyAlignment="1">
      <alignment horizontal="center" vertical="center" wrapText="1"/>
    </xf>
    <xf numFmtId="15" fontId="151" fillId="47" borderId="0" xfId="0" applyNumberFormat="1" applyFont="1" applyFill="1" applyBorder="1" applyAlignment="1">
      <alignment horizontal="center" vertical="center" wrapText="1"/>
    </xf>
    <xf numFmtId="0" fontId="146" fillId="47" borderId="0" xfId="0" applyFont="1" applyFill="1" applyAlignment="1">
      <alignment vertical="center" wrapText="1"/>
    </xf>
    <xf numFmtId="0" fontId="146" fillId="47" borderId="0" xfId="0" applyFont="1" applyFill="1" applyBorder="1" applyAlignment="1">
      <alignment vertical="center" wrapText="1"/>
    </xf>
    <xf numFmtId="192" fontId="146" fillId="47" borderId="0" xfId="908" applyNumberFormat="1" applyFont="1" applyFill="1" applyAlignment="1">
      <alignment horizontal="right" vertical="center" wrapText="1" indent="1"/>
    </xf>
    <xf numFmtId="192" fontId="146" fillId="47" borderId="0" xfId="908" applyNumberFormat="1" applyFont="1" applyFill="1" applyBorder="1" applyAlignment="1">
      <alignment horizontal="right" vertical="center" wrapText="1" indent="1"/>
    </xf>
    <xf numFmtId="237" fontId="146" fillId="47" borderId="0" xfId="0" applyNumberFormat="1" applyFont="1" applyFill="1" applyBorder="1" applyAlignment="1">
      <alignment horizontal="center" vertical="center" wrapText="1"/>
    </xf>
    <xf numFmtId="3" fontId="146" fillId="47" borderId="0" xfId="0" applyNumberFormat="1" applyFont="1" applyFill="1"/>
    <xf numFmtId="3" fontId="146" fillId="47" borderId="0" xfId="0" applyNumberFormat="1" applyFont="1" applyFill="1" applyBorder="1"/>
    <xf numFmtId="3" fontId="146" fillId="47" borderId="28" xfId="0" applyNumberFormat="1" applyFont="1" applyFill="1" applyBorder="1"/>
    <xf numFmtId="38" fontId="146" fillId="47" borderId="0" xfId="0" applyNumberFormat="1" applyFont="1" applyFill="1"/>
    <xf numFmtId="3" fontId="146" fillId="47" borderId="19" xfId="0" applyNumberFormat="1" applyFont="1" applyFill="1" applyBorder="1"/>
    <xf numFmtId="3" fontId="146" fillId="47" borderId="0" xfId="0" applyNumberFormat="1" applyFont="1" applyFill="1" applyAlignment="1">
      <alignment horizontal="right" vertical="center" wrapText="1"/>
    </xf>
    <xf numFmtId="3" fontId="146" fillId="47" borderId="19" xfId="0" applyNumberFormat="1" applyFont="1" applyFill="1" applyBorder="1" applyAlignment="1">
      <alignment horizontal="right" vertical="center" wrapText="1"/>
    </xf>
    <xf numFmtId="49" fontId="150" fillId="46" borderId="6" xfId="0" applyNumberFormat="1" applyFont="1" applyFill="1" applyBorder="1" applyAlignment="1">
      <alignment horizontal="center" vertical="center" wrapText="1"/>
    </xf>
    <xf numFmtId="237" fontId="146" fillId="46" borderId="0" xfId="0" applyNumberFormat="1" applyFont="1" applyFill="1" applyBorder="1" applyAlignment="1">
      <alignment horizontal="center" vertical="center" wrapText="1"/>
    </xf>
    <xf numFmtId="3" fontId="146" fillId="46" borderId="0" xfId="0" applyNumberFormat="1" applyFont="1" applyFill="1"/>
    <xf numFmtId="0" fontId="146" fillId="46" borderId="0" xfId="0" applyFont="1" applyFill="1" applyBorder="1"/>
    <xf numFmtId="38" fontId="146" fillId="46" borderId="0" xfId="0" applyNumberFormat="1" applyFont="1" applyFill="1"/>
    <xf numFmtId="3" fontId="146" fillId="46" borderId="19" xfId="0" applyNumberFormat="1" applyFont="1" applyFill="1" applyBorder="1"/>
    <xf numFmtId="0" fontId="146" fillId="46" borderId="0" xfId="0" applyFont="1" applyFill="1"/>
    <xf numFmtId="43" fontId="146" fillId="0" borderId="0" xfId="908" applyFont="1" applyAlignment="1">
      <alignment horizontal="center"/>
    </xf>
    <xf numFmtId="43" fontId="149" fillId="0" borderId="0" xfId="908" applyFont="1"/>
    <xf numFmtId="43" fontId="146" fillId="0" borderId="0" xfId="908" applyFont="1" applyAlignment="1"/>
    <xf numFmtId="43" fontId="146" fillId="0" borderId="0" xfId="908" applyFont="1" applyAlignment="1">
      <alignment horizontal="center" vertical="center"/>
    </xf>
    <xf numFmtId="238" fontId="146" fillId="0" borderId="0" xfId="0" applyNumberFormat="1" applyFont="1"/>
    <xf numFmtId="43" fontId="146" fillId="0" borderId="0" xfId="0" applyNumberFormat="1" applyFont="1"/>
    <xf numFmtId="3" fontId="146" fillId="58" borderId="0" xfId="0" applyNumberFormat="1" applyFont="1" applyFill="1"/>
    <xf numFmtId="3" fontId="146" fillId="58" borderId="0" xfId="0" applyNumberFormat="1" applyFont="1" applyFill="1" applyAlignment="1">
      <alignment horizontal="right" vertical="center" wrapText="1"/>
    </xf>
    <xf numFmtId="38" fontId="146" fillId="58" borderId="0" xfId="0" applyNumberFormat="1" applyFont="1" applyFill="1"/>
    <xf numFmtId="3" fontId="146" fillId="58" borderId="19" xfId="0" applyNumberFormat="1" applyFont="1" applyFill="1" applyBorder="1" applyAlignment="1">
      <alignment horizontal="right" vertical="center" wrapText="1"/>
    </xf>
    <xf numFmtId="0" fontId="146" fillId="58" borderId="0" xfId="0" applyFont="1" applyFill="1"/>
    <xf numFmtId="0" fontId="146" fillId="58" borderId="28" xfId="0" applyFont="1" applyFill="1" applyBorder="1" applyAlignment="1">
      <alignment horizontal="center"/>
    </xf>
    <xf numFmtId="49" fontId="146" fillId="58" borderId="0" xfId="0" applyNumberFormat="1" applyFont="1" applyFill="1" applyAlignment="1">
      <alignment horizontal="center"/>
    </xf>
    <xf numFmtId="0" fontId="148" fillId="58" borderId="0" xfId="0" applyFont="1" applyFill="1"/>
    <xf numFmtId="0" fontId="146" fillId="58" borderId="0" xfId="0" applyFont="1" applyFill="1" applyBorder="1"/>
    <xf numFmtId="0" fontId="146" fillId="58" borderId="0" xfId="0" applyFont="1" applyFill="1" applyAlignment="1">
      <alignment horizontal="left" indent="1"/>
    </xf>
    <xf numFmtId="49" fontId="146" fillId="46" borderId="0" xfId="0" applyNumberFormat="1" applyFont="1" applyFill="1" applyAlignment="1">
      <alignment horizontal="center"/>
    </xf>
    <xf numFmtId="0" fontId="148" fillId="46" borderId="0" xfId="0" applyFont="1" applyFill="1"/>
    <xf numFmtId="0" fontId="6" fillId="46" borderId="0" xfId="0" applyFont="1" applyFill="1"/>
    <xf numFmtId="49" fontId="146" fillId="47" borderId="0" xfId="0" applyNumberFormat="1" applyFont="1" applyFill="1" applyAlignment="1">
      <alignment horizontal="center"/>
    </xf>
    <xf numFmtId="0" fontId="148" fillId="47" borderId="0" xfId="0" applyFont="1" applyFill="1"/>
    <xf numFmtId="0" fontId="146" fillId="47" borderId="0" xfId="0" applyFont="1" applyFill="1"/>
    <xf numFmtId="0" fontId="146" fillId="47" borderId="0" xfId="0" applyFont="1" applyFill="1" applyBorder="1"/>
    <xf numFmtId="0" fontId="146" fillId="47" borderId="0" xfId="0" applyFont="1" applyFill="1" applyBorder="1" applyAlignment="1">
      <alignment horizontal="left"/>
    </xf>
    <xf numFmtId="0" fontId="147" fillId="47" borderId="0" xfId="0" applyFont="1" applyFill="1"/>
    <xf numFmtId="0" fontId="146" fillId="47" borderId="0" xfId="0" applyFont="1" applyFill="1" applyAlignment="1">
      <alignment horizontal="left" indent="1"/>
    </xf>
    <xf numFmtId="0" fontId="146" fillId="47" borderId="0" xfId="0" applyFont="1" applyFill="1" applyAlignment="1"/>
    <xf numFmtId="0" fontId="146" fillId="47" borderId="0" xfId="0" applyFont="1" applyFill="1" applyBorder="1" applyAlignment="1"/>
    <xf numFmtId="0" fontId="146" fillId="47" borderId="0" xfId="0" applyFont="1" applyFill="1" applyAlignment="1">
      <alignment horizontal="justify" vertical="center"/>
    </xf>
    <xf numFmtId="0" fontId="146" fillId="46" borderId="0" xfId="0" applyFont="1" applyFill="1" applyAlignment="1"/>
    <xf numFmtId="0" fontId="146" fillId="46" borderId="0" xfId="0" applyFont="1" applyFill="1" applyAlignment="1">
      <alignment horizontal="justify" vertical="center"/>
    </xf>
    <xf numFmtId="0" fontId="146" fillId="46" borderId="0" xfId="0" applyFont="1" applyFill="1" applyBorder="1" applyAlignment="1"/>
    <xf numFmtId="192" fontId="146" fillId="46" borderId="0" xfId="908" applyNumberFormat="1" applyFont="1" applyFill="1" applyAlignment="1"/>
    <xf numFmtId="192" fontId="146" fillId="46" borderId="0" xfId="908" applyNumberFormat="1" applyFont="1" applyFill="1"/>
    <xf numFmtId="0" fontId="152" fillId="47" borderId="0" xfId="0" applyFont="1" applyFill="1" applyAlignment="1">
      <alignment horizontal="center"/>
    </xf>
    <xf numFmtId="0" fontId="152" fillId="47" borderId="0" xfId="0" applyFont="1" applyFill="1" applyBorder="1" applyAlignment="1"/>
    <xf numFmtId="0" fontId="152" fillId="47" borderId="0" xfId="0" applyFont="1" applyFill="1" applyAlignment="1"/>
    <xf numFmtId="43" fontId="152" fillId="47" borderId="0" xfId="908" applyFont="1" applyFill="1"/>
    <xf numFmtId="0" fontId="152" fillId="47" borderId="0" xfId="0" applyFont="1" applyFill="1" applyBorder="1"/>
    <xf numFmtId="0" fontId="152" fillId="47" borderId="0" xfId="0" applyFont="1" applyFill="1"/>
    <xf numFmtId="3" fontId="152" fillId="47" borderId="0" xfId="0" applyNumberFormat="1" applyFont="1" applyFill="1"/>
    <xf numFmtId="3" fontId="146" fillId="46" borderId="0" xfId="0" applyNumberFormat="1" applyFont="1" applyFill="1" applyAlignment="1"/>
    <xf numFmtId="41" fontId="146" fillId="46" borderId="0" xfId="908" applyNumberFormat="1" applyFont="1" applyFill="1"/>
    <xf numFmtId="192" fontId="146" fillId="46" borderId="19" xfId="908" applyNumberFormat="1" applyFont="1" applyFill="1" applyBorder="1"/>
    <xf numFmtId="0" fontId="146" fillId="47" borderId="0" xfId="0" applyFont="1" applyFill="1" applyAlignment="1">
      <alignment horizontal="right" vertical="center" wrapText="1"/>
    </xf>
    <xf numFmtId="15" fontId="146" fillId="46" borderId="6" xfId="0" applyNumberFormat="1" applyFont="1" applyFill="1" applyBorder="1" applyAlignment="1">
      <alignment horizontal="center" vertical="center" wrapText="1"/>
    </xf>
    <xf numFmtId="15" fontId="146" fillId="46" borderId="6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center" vertical="center" wrapText="1"/>
    </xf>
    <xf numFmtId="3" fontId="146" fillId="46" borderId="0" xfId="0" applyNumberFormat="1" applyFont="1" applyFill="1" applyAlignment="1">
      <alignment horizontal="right" vertical="center" wrapText="1"/>
    </xf>
    <xf numFmtId="4" fontId="146" fillId="47" borderId="0" xfId="0" applyNumberFormat="1" applyFont="1" applyFill="1"/>
    <xf numFmtId="4" fontId="146" fillId="47" borderId="19" xfId="0" applyNumberFormat="1" applyFont="1" applyFill="1" applyBorder="1"/>
    <xf numFmtId="0" fontId="146" fillId="47" borderId="6" xfId="0" applyFont="1" applyFill="1" applyBorder="1" applyAlignment="1">
      <alignment horizontal="center"/>
    </xf>
    <xf numFmtId="0" fontId="146" fillId="47" borderId="0" xfId="0" applyFont="1" applyFill="1" applyBorder="1" applyAlignment="1">
      <alignment horizontal="center"/>
    </xf>
    <xf numFmtId="3" fontId="146" fillId="47" borderId="0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/>
    <xf numFmtId="3" fontId="146" fillId="47" borderId="44" xfId="0" applyNumberFormat="1" applyFont="1" applyFill="1" applyBorder="1"/>
    <xf numFmtId="43" fontId="146" fillId="47" borderId="0" xfId="908" applyFont="1" applyFill="1" applyAlignment="1">
      <alignment horizontal="right" vertical="center" wrapText="1"/>
    </xf>
    <xf numFmtId="0" fontId="146" fillId="46" borderId="0" xfId="0" applyFont="1" applyFill="1" applyAlignment="1">
      <alignment horizontal="center" vertical="center"/>
    </xf>
    <xf numFmtId="0" fontId="146" fillId="46" borderId="28" xfId="0" applyFont="1" applyFill="1" applyBorder="1" applyAlignment="1">
      <alignment horizontal="center" vertical="top" wrapText="1"/>
    </xf>
    <xf numFmtId="0" fontId="146" fillId="46" borderId="0" xfId="0" applyFont="1" applyFill="1" applyAlignment="1">
      <alignment horizontal="center" vertical="top"/>
    </xf>
    <xf numFmtId="0" fontId="153" fillId="46" borderId="6" xfId="0" applyFont="1" applyFill="1" applyBorder="1" applyAlignment="1">
      <alignment horizontal="center" vertical="center"/>
    </xf>
    <xf numFmtId="0" fontId="146" fillId="46" borderId="0" xfId="0" applyFont="1" applyFill="1" applyBorder="1" applyAlignment="1">
      <alignment horizontal="center" vertical="center"/>
    </xf>
    <xf numFmtId="0" fontId="153" fillId="46" borderId="0" xfId="0" applyFont="1" applyFill="1"/>
    <xf numFmtId="15" fontId="153" fillId="46" borderId="0" xfId="0" applyNumberFormat="1" applyFont="1" applyFill="1" applyAlignment="1">
      <alignment horizontal="center" vertical="center" wrapText="1"/>
    </xf>
    <xf numFmtId="3" fontId="146" fillId="46" borderId="28" xfId="0" applyNumberFormat="1" applyFont="1" applyFill="1" applyBorder="1"/>
    <xf numFmtId="0" fontId="153" fillId="46" borderId="0" xfId="0" applyFont="1" applyFill="1" applyAlignment="1">
      <alignment horizontal="justify" vertical="center" wrapText="1"/>
    </xf>
    <xf numFmtId="43" fontId="154" fillId="0" borderId="0" xfId="908" applyFont="1" applyAlignment="1">
      <alignment horizontal="left" vertical="center"/>
    </xf>
    <xf numFmtId="43" fontId="154" fillId="0" borderId="0" xfId="908" applyFont="1"/>
    <xf numFmtId="0" fontId="146" fillId="46" borderId="0" xfId="0" applyFont="1" applyFill="1" applyAlignment="1">
      <alignment horizontal="left" indent="2"/>
    </xf>
    <xf numFmtId="43" fontId="146" fillId="46" borderId="0" xfId="908" applyFont="1" applyFill="1"/>
    <xf numFmtId="43" fontId="146" fillId="46" borderId="19" xfId="908" applyFont="1" applyFill="1" applyBorder="1"/>
    <xf numFmtId="0" fontId="146" fillId="46" borderId="0" xfId="0" applyFont="1" applyFill="1" applyBorder="1" applyAlignment="1">
      <alignment horizontal="left" wrapText="1"/>
    </xf>
    <xf numFmtId="0" fontId="155" fillId="46" borderId="0" xfId="0" applyFont="1" applyFill="1"/>
    <xf numFmtId="0" fontId="152" fillId="0" borderId="0" xfId="0" applyFont="1"/>
    <xf numFmtId="43" fontId="152" fillId="0" borderId="0" xfId="908" applyFont="1"/>
    <xf numFmtId="0" fontId="152" fillId="59" borderId="0" xfId="0" applyFont="1" applyFill="1"/>
    <xf numFmtId="192" fontId="146" fillId="47" borderId="0" xfId="908" applyNumberFormat="1" applyFont="1" applyFill="1" applyAlignment="1">
      <alignment horizontal="right" vertical="center" wrapText="1"/>
    </xf>
    <xf numFmtId="0" fontId="0" fillId="0" borderId="0" xfId="0" applyBorder="1"/>
    <xf numFmtId="0" fontId="0" fillId="47" borderId="0" xfId="0" applyFill="1" applyBorder="1"/>
    <xf numFmtId="0" fontId="109" fillId="0" borderId="0" xfId="0" applyFont="1" applyBorder="1" applyAlignment="1">
      <alignment horizontal="center"/>
    </xf>
    <xf numFmtId="200" fontId="109" fillId="0" borderId="0" xfId="0" applyNumberFormat="1" applyFont="1" applyBorder="1" applyAlignment="1">
      <alignment horizontal="center"/>
    </xf>
    <xf numFmtId="49" fontId="109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7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8" fillId="0" borderId="0" xfId="908" applyFont="1" applyBorder="1"/>
    <xf numFmtId="43" fontId="158" fillId="0" borderId="38" xfId="908" applyFont="1" applyBorder="1"/>
    <xf numFmtId="43" fontId="158" fillId="0" borderId="28" xfId="908" applyFont="1" applyBorder="1"/>
    <xf numFmtId="43" fontId="158" fillId="0" borderId="43" xfId="908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3" fillId="0" borderId="0" xfId="2317" applyFont="1" applyAlignment="1"/>
    <xf numFmtId="0" fontId="3" fillId="0" borderId="0" xfId="2317" applyFont="1" applyAlignment="1">
      <alignment horizontal="left"/>
    </xf>
    <xf numFmtId="0" fontId="3" fillId="0" borderId="0" xfId="2317" applyFont="1" applyBorder="1" applyAlignment="1"/>
    <xf numFmtId="0" fontId="3" fillId="0" borderId="0" xfId="2317" applyFont="1" applyFill="1" applyAlignment="1"/>
    <xf numFmtId="190" fontId="93" fillId="48" borderId="0" xfId="1666" applyFont="1" applyFill="1" applyAlignment="1">
      <alignment horizontal="center"/>
    </xf>
    <xf numFmtId="39" fontId="94" fillId="0" borderId="0" xfId="1666" applyNumberFormat="1" applyFont="1" applyFill="1" applyAlignment="1">
      <alignment horizontal="center"/>
    </xf>
    <xf numFmtId="191" fontId="3" fillId="46" borderId="0" xfId="2758" applyNumberFormat="1" applyFont="1" applyFill="1" applyBorder="1" applyAlignment="1"/>
    <xf numFmtId="40" fontId="3" fillId="46" borderId="0" xfId="2758" applyNumberFormat="1" applyFont="1" applyFill="1" applyBorder="1" applyAlignment="1"/>
    <xf numFmtId="0" fontId="3" fillId="0" borderId="0" xfId="2758" applyFont="1" applyFill="1" applyBorder="1" applyAlignment="1"/>
    <xf numFmtId="40" fontId="3" fillId="0" borderId="0" xfId="2758" applyNumberFormat="1" applyFont="1" applyFill="1" applyBorder="1" applyAlignment="1"/>
    <xf numFmtId="43" fontId="3" fillId="0" borderId="0" xfId="1547" applyFont="1" applyFill="1" applyAlignment="1">
      <alignment horizontal="right"/>
    </xf>
    <xf numFmtId="0" fontId="95" fillId="0" borderId="0" xfId="2320" applyFont="1" applyFill="1" applyBorder="1"/>
    <xf numFmtId="190" fontId="95" fillId="0" borderId="0" xfId="1666" applyFont="1" applyFill="1" applyBorder="1"/>
    <xf numFmtId="38" fontId="95" fillId="0" borderId="0" xfId="1669" applyNumberFormat="1" applyFont="1" applyFill="1" applyBorder="1"/>
    <xf numFmtId="38" fontId="95" fillId="0" borderId="0" xfId="1669" applyNumberFormat="1" applyFont="1" applyFill="1"/>
    <xf numFmtId="191" fontId="3" fillId="0" borderId="0" xfId="2758" applyNumberFormat="1" applyFont="1" applyFill="1" applyBorder="1" applyAlignment="1"/>
    <xf numFmtId="49" fontId="96" fillId="0" borderId="0" xfId="2320" applyNumberFormat="1" applyFont="1" applyFill="1" applyBorder="1" applyAlignment="1">
      <alignment horizontal="left" vertical="center"/>
    </xf>
    <xf numFmtId="49" fontId="3" fillId="0" borderId="0" xfId="2317" applyNumberFormat="1" applyFont="1" applyBorder="1" applyAlignment="1"/>
    <xf numFmtId="191" fontId="3" fillId="0" borderId="0" xfId="1666" applyNumberFormat="1" applyFont="1" applyBorder="1"/>
    <xf numFmtId="4" fontId="3" fillId="0" borderId="0" xfId="2317" applyNumberFormat="1" applyFont="1" applyAlignment="1">
      <alignment horizontal="left"/>
    </xf>
    <xf numFmtId="3" fontId="3" fillId="0" borderId="0" xfId="2317" applyNumberFormat="1" applyFont="1" applyAlignment="1"/>
    <xf numFmtId="3" fontId="3" fillId="0" borderId="0" xfId="2317" applyNumberFormat="1" applyFont="1" applyAlignment="1">
      <alignment horizontal="left"/>
    </xf>
    <xf numFmtId="4" fontId="3" fillId="0" borderId="0" xfId="2317" applyNumberFormat="1" applyFont="1" applyAlignment="1"/>
    <xf numFmtId="43" fontId="3" fillId="0" borderId="0" xfId="1547" applyFont="1" applyFill="1"/>
    <xf numFmtId="3" fontId="94" fillId="0" borderId="0" xfId="1666" applyNumberFormat="1" applyFont="1"/>
    <xf numFmtId="39" fontId="3" fillId="0" borderId="0" xfId="2758" applyNumberFormat="1" applyFont="1" applyFill="1" applyBorder="1" applyAlignment="1"/>
    <xf numFmtId="39" fontId="3" fillId="0" borderId="0" xfId="1547" applyNumberFormat="1" applyFont="1" applyFill="1" applyAlignment="1">
      <alignment horizontal="right"/>
    </xf>
    <xf numFmtId="38" fontId="96" fillId="0" borderId="0" xfId="1669" applyNumberFormat="1" applyFont="1" applyFill="1" applyBorder="1"/>
    <xf numFmtId="38" fontId="95" fillId="0" borderId="0" xfId="2320" applyNumberFormat="1" applyFont="1" applyFill="1" applyBorder="1"/>
    <xf numFmtId="38" fontId="96" fillId="0" borderId="0" xfId="1669" applyNumberFormat="1" applyFont="1" applyFill="1"/>
    <xf numFmtId="191" fontId="3" fillId="0" borderId="0" xfId="2317" applyNumberFormat="1" applyFont="1" applyAlignment="1"/>
    <xf numFmtId="4" fontId="94" fillId="0" borderId="0" xfId="1666" applyNumberFormat="1" applyFont="1"/>
    <xf numFmtId="49" fontId="163" fillId="0" borderId="0" xfId="1875" applyNumberFormat="1" applyFont="1" applyBorder="1"/>
    <xf numFmtId="3" fontId="3" fillId="0" borderId="30" xfId="2317" applyNumberFormat="1" applyFont="1" applyFill="1" applyBorder="1" applyAlignment="1"/>
    <xf numFmtId="3" fontId="3" fillId="0" borderId="30" xfId="2317" applyNumberFormat="1" applyFont="1" applyFill="1" applyBorder="1" applyAlignment="1">
      <alignment horizontal="left"/>
    </xf>
    <xf numFmtId="3" fontId="3" fillId="0" borderId="31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/>
    </xf>
    <xf numFmtId="3" fontId="3" fillId="0" borderId="11" xfId="2317" applyNumberFormat="1" applyFont="1" applyFill="1" applyBorder="1" applyAlignment="1"/>
    <xf numFmtId="3" fontId="3" fillId="0" borderId="11" xfId="2317" applyNumberFormat="1" applyFont="1" applyFill="1" applyBorder="1" applyAlignment="1">
      <alignment horizontal="left" vertical="top"/>
    </xf>
    <xf numFmtId="3" fontId="3" fillId="0" borderId="33" xfId="1666" applyNumberFormat="1" applyFont="1" applyFill="1" applyBorder="1"/>
    <xf numFmtId="40" fontId="3" fillId="0" borderId="34" xfId="2758" applyNumberFormat="1" applyFont="1" applyFill="1" applyBorder="1" applyAlignment="1"/>
    <xf numFmtId="4" fontId="3" fillId="0" borderId="0" xfId="2317" applyNumberFormat="1" applyFont="1" applyBorder="1" applyAlignment="1">
      <alignment horizontal="left"/>
    </xf>
    <xf numFmtId="3" fontId="3" fillId="0" borderId="0" xfId="2317" applyNumberFormat="1" applyFont="1" applyFill="1" applyBorder="1" applyAlignment="1"/>
    <xf numFmtId="3" fontId="3" fillId="0" borderId="0" xfId="2317" applyNumberFormat="1" applyFont="1" applyFill="1" applyBorder="1" applyAlignment="1">
      <alignment horizontal="left"/>
    </xf>
    <xf numFmtId="3" fontId="3" fillId="0" borderId="0" xfId="2317" applyNumberFormat="1" applyFont="1" applyFill="1" applyAlignment="1"/>
    <xf numFmtId="190" fontId="3" fillId="0" borderId="0" xfId="1666" applyFont="1" applyBorder="1"/>
    <xf numFmtId="43" fontId="3" fillId="0" borderId="0" xfId="1547" applyFont="1"/>
    <xf numFmtId="190" fontId="3" fillId="0" borderId="0" xfId="1666" applyFont="1" applyFill="1" applyBorder="1"/>
    <xf numFmtId="191" fontId="4" fillId="46" borderId="0" xfId="2758" applyNumberFormat="1" applyFont="1" applyFill="1" applyBorder="1" applyAlignment="1"/>
    <xf numFmtId="40" fontId="3" fillId="0" borderId="0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 vertical="top"/>
    </xf>
    <xf numFmtId="3" fontId="3" fillId="0" borderId="33" xfId="2317" applyNumberFormat="1" applyFont="1" applyFill="1" applyBorder="1" applyAlignment="1"/>
    <xf numFmtId="191" fontId="4" fillId="0" borderId="0" xfId="2758" applyNumberFormat="1" applyFont="1" applyFill="1" applyBorder="1" applyAlignment="1"/>
    <xf numFmtId="0" fontId="3" fillId="0" borderId="0" xfId="2317" applyFont="1" applyFill="1" applyBorder="1" applyAlignment="1"/>
    <xf numFmtId="43" fontId="3" fillId="0" borderId="0" xfId="1547" applyFont="1" applyBorder="1"/>
    <xf numFmtId="0" fontId="3" fillId="46" borderId="0" xfId="2317" applyFont="1" applyFill="1" applyAlignment="1"/>
    <xf numFmtId="49" fontId="3" fillId="0" borderId="0" xfId="2323" applyNumberFormat="1" applyFont="1" applyBorder="1"/>
    <xf numFmtId="3" fontId="3" fillId="0" borderId="0" xfId="2317" applyNumberFormat="1" applyFont="1" applyFill="1" applyAlignment="1">
      <alignment horizontal="left"/>
    </xf>
    <xf numFmtId="4" fontId="3" fillId="0" borderId="0" xfId="2317" applyNumberFormat="1" applyFont="1" applyFill="1" applyAlignment="1"/>
    <xf numFmtId="49" fontId="3" fillId="0" borderId="0" xfId="2317" applyNumberFormat="1" applyFont="1" applyFill="1" applyBorder="1" applyAlignment="1"/>
    <xf numFmtId="191" fontId="3" fillId="0" borderId="0" xfId="2317" applyNumberFormat="1" applyFont="1" applyFill="1" applyAlignment="1"/>
    <xf numFmtId="200" fontId="3" fillId="0" borderId="0" xfId="2317" applyNumberFormat="1" applyFont="1" applyFill="1" applyBorder="1" applyAlignment="1">
      <alignment horizontal="left" vertical="top"/>
    </xf>
    <xf numFmtId="3" fontId="3" fillId="0" borderId="0" xfId="1666" applyNumberFormat="1" applyFont="1" applyFill="1" applyBorder="1"/>
    <xf numFmtId="43" fontId="3" fillId="0" borderId="0" xfId="1547" applyFont="1" applyAlignment="1"/>
    <xf numFmtId="38" fontId="98" fillId="0" borderId="0" xfId="1669" applyNumberFormat="1" applyFont="1" applyFill="1" applyBorder="1"/>
    <xf numFmtId="49" fontId="163" fillId="49" borderId="0" xfId="1875" applyNumberFormat="1" applyFont="1" applyFill="1" applyBorder="1"/>
    <xf numFmtId="191" fontId="3" fillId="49" borderId="0" xfId="1666" applyNumberFormat="1" applyFont="1" applyFill="1" applyBorder="1"/>
    <xf numFmtId="4" fontId="3" fillId="49" borderId="29" xfId="2317" applyNumberFormat="1" applyFont="1" applyFill="1" applyBorder="1" applyAlignment="1">
      <alignment horizontal="left"/>
    </xf>
    <xf numFmtId="3" fontId="3" fillId="49" borderId="30" xfId="2317" applyNumberFormat="1" applyFont="1" applyFill="1" applyBorder="1" applyAlignment="1"/>
    <xf numFmtId="3" fontId="3" fillId="49" borderId="30" xfId="2317" applyNumberFormat="1" applyFont="1" applyFill="1" applyBorder="1" applyAlignment="1">
      <alignment horizontal="left"/>
    </xf>
    <xf numFmtId="3" fontId="3" fillId="49" borderId="31" xfId="2317" applyNumberFormat="1" applyFont="1" applyFill="1" applyBorder="1" applyAlignment="1"/>
    <xf numFmtId="191" fontId="3" fillId="49" borderId="0" xfId="2317" applyNumberFormat="1" applyFont="1" applyFill="1" applyAlignment="1"/>
    <xf numFmtId="43" fontId="3" fillId="49" borderId="0" xfId="1547" applyFont="1" applyFill="1"/>
    <xf numFmtId="38" fontId="98" fillId="0" borderId="0" xfId="1669" applyNumberFormat="1" applyFont="1" applyBorder="1" applyAlignment="1">
      <alignment horizontal="right"/>
    </xf>
    <xf numFmtId="0" fontId="98" fillId="0" borderId="0" xfId="2320" applyFont="1" applyBorder="1"/>
    <xf numFmtId="49" fontId="3" fillId="49" borderId="0" xfId="2317" applyNumberFormat="1" applyFont="1" applyFill="1" applyBorder="1" applyAlignment="1"/>
    <xf numFmtId="4" fontId="3" fillId="49" borderId="35" xfId="2317" applyNumberFormat="1" applyFont="1" applyFill="1" applyBorder="1" applyAlignment="1">
      <alignment horizontal="left"/>
    </xf>
    <xf numFmtId="3" fontId="3" fillId="49" borderId="0" xfId="2317" applyNumberFormat="1" applyFont="1" applyFill="1" applyBorder="1" applyAlignment="1"/>
    <xf numFmtId="3" fontId="3" fillId="49" borderId="0" xfId="2317" applyNumberFormat="1" applyFont="1" applyFill="1" applyBorder="1" applyAlignment="1">
      <alignment horizontal="left"/>
    </xf>
    <xf numFmtId="3" fontId="3" fillId="49" borderId="36" xfId="2317" applyNumberFormat="1" applyFont="1" applyFill="1" applyBorder="1" applyAlignment="1"/>
    <xf numFmtId="43" fontId="3" fillId="0" borderId="34" xfId="1547" applyFont="1" applyBorder="1" applyAlignment="1"/>
    <xf numFmtId="40" fontId="4" fillId="46" borderId="0" xfId="2758" applyNumberFormat="1" applyFont="1" applyFill="1" applyBorder="1" applyAlignment="1">
      <alignment horizontal="center"/>
    </xf>
    <xf numFmtId="4" fontId="3" fillId="49" borderId="32" xfId="2317" applyNumberFormat="1" applyFont="1" applyFill="1" applyBorder="1" applyAlignment="1">
      <alignment horizontal="left"/>
    </xf>
    <xf numFmtId="3" fontId="3" fillId="49" borderId="11" xfId="2317" applyNumberFormat="1" applyFont="1" applyFill="1" applyBorder="1" applyAlignment="1"/>
    <xf numFmtId="3" fontId="3" fillId="49" borderId="11" xfId="2317" applyNumberFormat="1" applyFont="1" applyFill="1" applyBorder="1" applyAlignment="1">
      <alignment horizontal="left"/>
    </xf>
    <xf numFmtId="3" fontId="3" fillId="49" borderId="33" xfId="2317" applyNumberFormat="1" applyFont="1" applyFill="1" applyBorder="1" applyAlignment="1"/>
    <xf numFmtId="40" fontId="4" fillId="0" borderId="0" xfId="2758" applyNumberFormat="1" applyFont="1" applyFill="1" applyBorder="1" applyAlignment="1">
      <alignment horizontal="center"/>
    </xf>
    <xf numFmtId="4" fontId="3" fillId="0" borderId="0" xfId="2317" applyNumberFormat="1" applyFont="1" applyFill="1" applyBorder="1" applyAlignment="1">
      <alignment horizontal="left"/>
    </xf>
    <xf numFmtId="0" fontId="3" fillId="0" borderId="0" xfId="2317" applyFont="1" applyBorder="1" applyAlignment="1">
      <alignment horizontal="center"/>
    </xf>
    <xf numFmtId="4" fontId="93" fillId="0" borderId="0" xfId="2317" applyNumberFormat="1" applyFont="1" applyFill="1" applyAlignment="1">
      <alignment horizontal="center"/>
    </xf>
    <xf numFmtId="191" fontId="3" fillId="46" borderId="6" xfId="1666" applyNumberFormat="1" applyFont="1" applyFill="1" applyBorder="1"/>
    <xf numFmtId="43" fontId="93" fillId="46" borderId="6" xfId="1547" applyFont="1" applyFill="1" applyBorder="1"/>
    <xf numFmtId="0" fontId="3" fillId="0" borderId="0" xfId="2317" applyFont="1" applyBorder="1">
      <alignment vertical="top"/>
    </xf>
    <xf numFmtId="4" fontId="3" fillId="0" borderId="32" xfId="2317" applyNumberFormat="1" applyFont="1" applyBorder="1" applyAlignment="1">
      <alignment horizontal="left"/>
    </xf>
    <xf numFmtId="3" fontId="3" fillId="0" borderId="11" xfId="2317" applyNumberFormat="1" applyFont="1" applyFill="1" applyBorder="1" applyAlignment="1">
      <alignment horizontal="left"/>
    </xf>
    <xf numFmtId="4" fontId="3" fillId="0" borderId="0" xfId="2317" applyNumberFormat="1" applyFont="1" applyBorder="1">
      <alignment vertical="top"/>
    </xf>
    <xf numFmtId="0" fontId="3" fillId="0" borderId="0" xfId="2317" applyFont="1" applyFill="1" applyBorder="1" applyAlignment="1">
      <alignment horizontal="center"/>
    </xf>
    <xf numFmtId="4" fontId="3" fillId="0" borderId="0" xfId="2317" applyNumberFormat="1" applyFont="1" applyBorder="1" applyAlignment="1"/>
    <xf numFmtId="4" fontId="3" fillId="0" borderId="32" xfId="2317" applyNumberFormat="1" applyFont="1" applyFill="1" applyBorder="1" applyAlignment="1">
      <alignment horizontal="left"/>
    </xf>
    <xf numFmtId="3" fontId="3" fillId="47" borderId="11" xfId="2317" applyNumberFormat="1" applyFont="1" applyFill="1" applyBorder="1" applyAlignment="1"/>
    <xf numFmtId="3" fontId="3" fillId="47" borderId="33" xfId="2317" applyNumberFormat="1" applyFont="1" applyFill="1" applyBorder="1" applyAlignment="1"/>
    <xf numFmtId="4" fontId="95" fillId="0" borderId="0" xfId="2320" applyNumberFormat="1" applyFont="1" applyFill="1" applyBorder="1"/>
    <xf numFmtId="4" fontId="3" fillId="0" borderId="0" xfId="2317" applyNumberFormat="1" applyFont="1" applyFill="1" applyBorder="1">
      <alignment vertical="top"/>
    </xf>
    <xf numFmtId="191" fontId="101" fillId="0" borderId="0" xfId="1666" applyNumberFormat="1" applyFont="1" applyBorder="1"/>
    <xf numFmtId="4" fontId="3" fillId="0" borderId="35" xfId="2317" applyNumberFormat="1" applyFont="1" applyBorder="1" applyAlignment="1">
      <alignment horizontal="left"/>
    </xf>
    <xf numFmtId="3" fontId="3" fillId="0" borderId="0" xfId="2317" applyNumberFormat="1" applyFont="1" applyBorder="1" applyAlignment="1">
      <alignment horizontal="left"/>
    </xf>
    <xf numFmtId="3" fontId="3" fillId="0" borderId="36" xfId="2317" applyNumberFormat="1" applyFont="1" applyFill="1" applyBorder="1" applyAlignment="1"/>
    <xf numFmtId="191" fontId="102" fillId="0" borderId="0" xfId="1666" applyNumberFormat="1" applyFont="1"/>
    <xf numFmtId="3" fontId="3" fillId="50" borderId="33" xfId="2317" applyNumberFormat="1" applyFont="1" applyFill="1" applyBorder="1" applyAlignment="1"/>
    <xf numFmtId="3" fontId="3" fillId="0" borderId="5" xfId="2317" applyNumberFormat="1" applyFont="1" applyBorder="1" applyAlignment="1"/>
    <xf numFmtId="3" fontId="3" fillId="0" borderId="31" xfId="2317" applyNumberFormat="1" applyFont="1" applyBorder="1" applyAlignment="1"/>
    <xf numFmtId="191" fontId="3" fillId="0" borderId="0" xfId="1666" applyNumberFormat="1" applyFont="1" applyFill="1" applyBorder="1"/>
    <xf numFmtId="43" fontId="101" fillId="0" borderId="0" xfId="1547" applyFont="1" applyFill="1"/>
    <xf numFmtId="49" fontId="3" fillId="46" borderId="6" xfId="2317" applyNumberFormat="1" applyFont="1" applyFill="1" applyBorder="1" applyAlignment="1"/>
    <xf numFmtId="4" fontId="3" fillId="46" borderId="6" xfId="2317" applyNumberFormat="1" applyFont="1" applyFill="1" applyBorder="1" applyAlignment="1">
      <alignment horizontal="left"/>
    </xf>
    <xf numFmtId="3" fontId="3" fillId="46" borderId="6" xfId="2317" applyNumberFormat="1" applyFont="1" applyFill="1" applyBorder="1" applyAlignment="1"/>
    <xf numFmtId="3" fontId="3" fillId="46" borderId="6" xfId="2317" applyNumberFormat="1" applyFont="1" applyFill="1" applyBorder="1" applyAlignment="1">
      <alignment horizontal="left"/>
    </xf>
    <xf numFmtId="4" fontId="3" fillId="46" borderId="6" xfId="2317" applyNumberFormat="1" applyFont="1" applyFill="1" applyBorder="1" applyAlignment="1"/>
    <xf numFmtId="43" fontId="3" fillId="46" borderId="6" xfId="1547" applyFont="1" applyFill="1" applyBorder="1"/>
    <xf numFmtId="3" fontId="94" fillId="0" borderId="0" xfId="1666" applyNumberFormat="1" applyFont="1" applyFill="1"/>
    <xf numFmtId="43" fontId="3" fillId="0" borderId="28" xfId="1547" applyFont="1" applyBorder="1"/>
    <xf numFmtId="191" fontId="3" fillId="0" borderId="34" xfId="1547" applyNumberFormat="1" applyFont="1" applyBorder="1"/>
    <xf numFmtId="3" fontId="3" fillId="52" borderId="37" xfId="2317" applyNumberFormat="1" applyFont="1" applyFill="1" applyBorder="1" applyAlignment="1"/>
    <xf numFmtId="4" fontId="3" fillId="51" borderId="0" xfId="2317" applyNumberFormat="1" applyFont="1" applyFill="1" applyAlignment="1"/>
    <xf numFmtId="0" fontId="3" fillId="0" borderId="11" xfId="2317" applyFont="1" applyBorder="1" applyAlignment="1"/>
    <xf numFmtId="0" fontId="3" fillId="0" borderId="11" xfId="2317" applyFont="1" applyBorder="1" applyAlignment="1">
      <alignment horizontal="left"/>
    </xf>
    <xf numFmtId="3" fontId="3" fillId="0" borderId="11" xfId="2317" applyNumberFormat="1" applyFont="1" applyBorder="1" applyAlignment="1"/>
    <xf numFmtId="3" fontId="3" fillId="0" borderId="11" xfId="2317" applyNumberFormat="1" applyFont="1" applyBorder="1" applyAlignment="1">
      <alignment horizontal="left"/>
    </xf>
    <xf numFmtId="0" fontId="3" fillId="0" borderId="0" xfId="2318" applyFont="1" applyAlignment="1">
      <alignment vertical="center"/>
    </xf>
    <xf numFmtId="3" fontId="3" fillId="0" borderId="0" xfId="2318" applyNumberFormat="1" applyFont="1" applyAlignment="1">
      <alignment vertical="center"/>
    </xf>
    <xf numFmtId="3" fontId="3" fillId="0" borderId="0" xfId="1666" applyNumberFormat="1" applyFont="1" applyAlignment="1">
      <alignment vertical="center"/>
    </xf>
    <xf numFmtId="37" fontId="3" fillId="0" borderId="0" xfId="1547" applyNumberFormat="1" applyFont="1" applyFill="1"/>
    <xf numFmtId="0" fontId="3" fillId="0" borderId="0" xfId="2318" applyFont="1" applyAlignment="1">
      <alignment horizontal="center" vertical="center"/>
    </xf>
    <xf numFmtId="37" fontId="3" fillId="47" borderId="0" xfId="1547" applyNumberFormat="1" applyFont="1" applyFill="1"/>
    <xf numFmtId="3" fontId="3" fillId="0" borderId="0" xfId="2317" applyNumberFormat="1" applyFont="1" applyBorder="1" applyAlignment="1"/>
    <xf numFmtId="0" fontId="3" fillId="53" borderId="0" xfId="2317" applyFont="1" applyFill="1" applyAlignment="1">
      <alignment horizontal="left" vertical="center"/>
    </xf>
    <xf numFmtId="3" fontId="3" fillId="51" borderId="0" xfId="2317" applyNumberFormat="1" applyFont="1" applyFill="1" applyAlignment="1"/>
    <xf numFmtId="3" fontId="3" fillId="51" borderId="0" xfId="1666" applyNumberFormat="1" applyFont="1" applyFill="1" applyAlignment="1">
      <alignment vertical="center"/>
    </xf>
    <xf numFmtId="190" fontId="3" fillId="51" borderId="0" xfId="1547" applyNumberFormat="1" applyFont="1" applyFill="1" applyAlignment="1"/>
    <xf numFmtId="43" fontId="3" fillId="51" borderId="0" xfId="1547" applyFont="1" applyFill="1" applyAlignment="1"/>
    <xf numFmtId="0" fontId="3" fillId="0" borderId="0" xfId="2317" applyFont="1" applyAlignment="1">
      <alignment horizontal="left" vertical="center"/>
    </xf>
    <xf numFmtId="192" fontId="3" fillId="0" borderId="0" xfId="1547" applyNumberFormat="1" applyFont="1" applyAlignment="1"/>
    <xf numFmtId="0" fontId="3" fillId="60" borderId="0" xfId="2317" applyFont="1" applyFill="1" applyAlignment="1">
      <alignment horizontal="left" vertical="center"/>
    </xf>
    <xf numFmtId="0" fontId="3" fillId="60" borderId="0" xfId="2317" applyFont="1" applyFill="1" applyAlignment="1"/>
    <xf numFmtId="200" fontId="93" fillId="60" borderId="0" xfId="2317" applyNumberFormat="1" applyFont="1" applyFill="1" applyBorder="1" applyAlignment="1">
      <alignment horizontal="center"/>
    </xf>
    <xf numFmtId="3" fontId="3" fillId="60" borderId="0" xfId="2317" applyNumberFormat="1" applyFont="1" applyFill="1" applyAlignment="1"/>
    <xf numFmtId="3" fontId="3" fillId="60" borderId="0" xfId="1666" applyNumberFormat="1" applyFont="1" applyFill="1" applyAlignment="1">
      <alignment vertical="center"/>
    </xf>
    <xf numFmtId="192" fontId="3" fillId="60" borderId="0" xfId="1547" applyNumberFormat="1" applyFont="1" applyFill="1" applyAlignment="1"/>
    <xf numFmtId="43" fontId="3" fillId="60" borderId="0" xfId="1547" applyFont="1" applyFill="1" applyAlignment="1"/>
    <xf numFmtId="0" fontId="106" fillId="60" borderId="0" xfId="2317" applyNumberFormat="1" applyFont="1" applyFill="1" applyAlignment="1">
      <alignment horizontal="center"/>
    </xf>
    <xf numFmtId="0" fontId="3" fillId="60" borderId="0" xfId="2318" applyFont="1" applyFill="1" applyAlignment="1">
      <alignment vertical="center"/>
    </xf>
    <xf numFmtId="0" fontId="103" fillId="60" borderId="0" xfId="2318" applyFont="1" applyFill="1" applyAlignment="1">
      <alignment vertical="center"/>
    </xf>
    <xf numFmtId="0" fontId="105" fillId="60" borderId="0" xfId="2317" applyNumberFormat="1" applyFont="1" applyFill="1" applyAlignment="1">
      <alignment horizontal="left"/>
    </xf>
    <xf numFmtId="49" fontId="3" fillId="0" borderId="0" xfId="2317" applyNumberFormat="1" applyFont="1" applyAlignment="1">
      <alignment vertical="center"/>
    </xf>
    <xf numFmtId="0" fontId="3" fillId="0" borderId="0" xfId="2317" applyFont="1" applyAlignment="1">
      <alignment vertical="center"/>
    </xf>
    <xf numFmtId="49" fontId="3" fillId="61" borderId="0" xfId="2323" applyNumberFormat="1" applyFont="1" applyFill="1" applyBorder="1"/>
    <xf numFmtId="0" fontId="103" fillId="61" borderId="0" xfId="2318" applyFont="1" applyFill="1" applyAlignment="1">
      <alignment vertical="center"/>
    </xf>
    <xf numFmtId="200" fontId="93" fillId="61" borderId="0" xfId="2317" applyNumberFormat="1" applyFont="1" applyFill="1" applyBorder="1" applyAlignment="1">
      <alignment horizontal="center"/>
    </xf>
    <xf numFmtId="3" fontId="3" fillId="61" borderId="0" xfId="2318" applyNumberFormat="1" applyFont="1" applyFill="1" applyAlignment="1">
      <alignment vertical="center"/>
    </xf>
    <xf numFmtId="3" fontId="3" fillId="61" borderId="0" xfId="1666" applyNumberFormat="1" applyFont="1" applyFill="1" applyAlignment="1">
      <alignment vertical="center"/>
    </xf>
    <xf numFmtId="192" fontId="3" fillId="61" borderId="0" xfId="1547" applyNumberFormat="1" applyFont="1" applyFill="1" applyAlignment="1"/>
    <xf numFmtId="0" fontId="3" fillId="61" borderId="0" xfId="2317" applyFont="1" applyFill="1" applyAlignment="1"/>
    <xf numFmtId="37" fontId="3" fillId="61" borderId="0" xfId="1547" applyNumberFormat="1" applyFont="1" applyFill="1"/>
    <xf numFmtId="0" fontId="164" fillId="61" borderId="0" xfId="2317" applyNumberFormat="1" applyFont="1" applyFill="1" applyAlignment="1">
      <alignment horizontal="left"/>
    </xf>
    <xf numFmtId="0" fontId="106" fillId="61" borderId="0" xfId="2317" applyNumberFormat="1" applyFont="1" applyFill="1" applyAlignment="1">
      <alignment horizontal="center"/>
    </xf>
    <xf numFmtId="3" fontId="3" fillId="61" borderId="0" xfId="2317" applyNumberFormat="1" applyFont="1" applyFill="1" applyAlignment="1"/>
    <xf numFmtId="49" fontId="3" fillId="0" borderId="0" xfId="2323" applyNumberFormat="1" applyFont="1" applyFill="1" applyBorder="1"/>
    <xf numFmtId="3" fontId="3" fillId="0" borderId="0" xfId="1666" applyNumberFormat="1" applyFont="1" applyBorder="1" applyAlignment="1">
      <alignment vertical="center"/>
    </xf>
    <xf numFmtId="0" fontId="3" fillId="51" borderId="0" xfId="2318" applyFont="1" applyFill="1" applyAlignment="1">
      <alignment vertical="center"/>
    </xf>
    <xf numFmtId="0" fontId="3" fillId="51" borderId="0" xfId="2317" applyFont="1" applyFill="1" applyAlignment="1"/>
    <xf numFmtId="3" fontId="3" fillId="51" borderId="0" xfId="2318" applyNumberFormat="1" applyFont="1" applyFill="1" applyAlignment="1">
      <alignment vertical="center"/>
    </xf>
    <xf numFmtId="3" fontId="3" fillId="51" borderId="0" xfId="1666" applyNumberFormat="1" applyFont="1" applyFill="1" applyBorder="1" applyAlignment="1">
      <alignment vertical="center"/>
    </xf>
    <xf numFmtId="192" fontId="3" fillId="51" borderId="0" xfId="1547" applyNumberFormat="1" applyFont="1" applyFill="1" applyBorder="1" applyAlignment="1">
      <alignment vertical="center"/>
    </xf>
    <xf numFmtId="37" fontId="3" fillId="0" borderId="0" xfId="2317" applyNumberFormat="1" applyFont="1" applyAlignment="1"/>
    <xf numFmtId="0" fontId="3" fillId="61" borderId="0" xfId="2318" applyFont="1" applyFill="1" applyAlignment="1">
      <alignment vertical="center"/>
    </xf>
    <xf numFmtId="3" fontId="3" fillId="62" borderId="0" xfId="2317" applyNumberFormat="1" applyFont="1" applyFill="1" applyAlignment="1">
      <alignment horizontal="left" vertical="center"/>
    </xf>
    <xf numFmtId="192" fontId="3" fillId="61" borderId="0" xfId="1547" applyNumberFormat="1" applyFont="1" applyFill="1"/>
    <xf numFmtId="0" fontId="105" fillId="61" borderId="0" xfId="2317" applyNumberFormat="1" applyFont="1" applyFill="1" applyAlignment="1">
      <alignment horizontal="left"/>
    </xf>
    <xf numFmtId="37" fontId="3" fillId="61" borderId="0" xfId="2317" applyNumberFormat="1" applyFont="1" applyFill="1" applyAlignment="1"/>
    <xf numFmtId="3" fontId="3" fillId="0" borderId="0" xfId="2318" applyNumberFormat="1" applyFont="1" applyAlignment="1">
      <alignment horizontal="right" vertical="center"/>
    </xf>
    <xf numFmtId="3" fontId="3" fillId="0" borderId="0" xfId="2317" applyNumberFormat="1" applyFont="1" applyAlignment="1">
      <alignment horizontal="left" vertical="center"/>
    </xf>
    <xf numFmtId="4" fontId="3" fillId="61" borderId="0" xfId="2317" applyNumberFormat="1" applyFont="1" applyFill="1" applyAlignment="1"/>
    <xf numFmtId="37" fontId="93" fillId="0" borderId="6" xfId="1547" applyNumberFormat="1" applyFont="1" applyFill="1" applyBorder="1"/>
    <xf numFmtId="0" fontId="3" fillId="0" borderId="0" xfId="2317" applyFont="1" applyFill="1" applyAlignment="1">
      <alignment vertical="center"/>
    </xf>
    <xf numFmtId="3" fontId="3" fillId="0" borderId="0" xfId="2318" applyNumberFormat="1" applyFont="1" applyFill="1" applyAlignment="1">
      <alignment vertical="center"/>
    </xf>
    <xf numFmtId="3" fontId="3" fillId="0" borderId="0" xfId="2317" applyNumberFormat="1" applyFont="1">
      <alignment vertical="top"/>
    </xf>
    <xf numFmtId="37" fontId="93" fillId="0" borderId="34" xfId="1547" applyNumberFormat="1" applyFont="1" applyFill="1" applyBorder="1"/>
    <xf numFmtId="37" fontId="3" fillId="0" borderId="0" xfId="1547" applyNumberFormat="1" applyFont="1"/>
    <xf numFmtId="3" fontId="3" fillId="0" borderId="0" xfId="2317" applyNumberFormat="1" applyFont="1" applyAlignment="1">
      <alignment vertical="center"/>
    </xf>
    <xf numFmtId="0" fontId="99" fillId="0" borderId="0" xfId="2317" applyFont="1" applyAlignment="1"/>
    <xf numFmtId="37" fontId="99" fillId="49" borderId="0" xfId="1547" applyNumberFormat="1" applyFont="1" applyFill="1"/>
    <xf numFmtId="49" fontId="3" fillId="0" borderId="0" xfId="2317" applyNumberFormat="1" applyFont="1" applyFill="1" applyAlignment="1">
      <alignment vertical="center"/>
    </xf>
    <xf numFmtId="0" fontId="162" fillId="0" borderId="49" xfId="1920" applyBorder="1"/>
    <xf numFmtId="0" fontId="162" fillId="0" borderId="50" xfId="1920" applyBorder="1"/>
    <xf numFmtId="0" fontId="162" fillId="47" borderId="50" xfId="1920" applyFill="1" applyBorder="1"/>
    <xf numFmtId="0" fontId="162" fillId="63" borderId="0" xfId="1920" applyFill="1" applyBorder="1"/>
    <xf numFmtId="0" fontId="162" fillId="0" borderId="51" xfId="1920" applyBorder="1"/>
    <xf numFmtId="0" fontId="162" fillId="0" borderId="52" xfId="1920" applyBorder="1"/>
    <xf numFmtId="0" fontId="162" fillId="0" borderId="0" xfId="1920"/>
    <xf numFmtId="0" fontId="162" fillId="47" borderId="0" xfId="1920" applyFill="1" applyBorder="1"/>
    <xf numFmtId="0" fontId="162" fillId="0" borderId="53" xfId="1920" applyBorder="1"/>
    <xf numFmtId="0" fontId="165" fillId="0" borderId="52" xfId="1920" applyFont="1" applyBorder="1" applyAlignment="1"/>
    <xf numFmtId="0" fontId="162" fillId="0" borderId="0" xfId="1920" applyAlignment="1"/>
    <xf numFmtId="49" fontId="166" fillId="0" borderId="52" xfId="1920" applyNumberFormat="1" applyFont="1" applyBorder="1" applyAlignment="1">
      <alignment horizontal="center"/>
    </xf>
    <xf numFmtId="49" fontId="166" fillId="0" borderId="0" xfId="1920" applyNumberFormat="1" applyFont="1" applyAlignment="1">
      <alignment horizontal="center"/>
    </xf>
    <xf numFmtId="239" fontId="166" fillId="47" borderId="0" xfId="1920" applyNumberFormat="1" applyFont="1" applyFill="1" applyBorder="1" applyAlignment="1">
      <alignment horizontal="center"/>
    </xf>
    <xf numFmtId="239" fontId="166" fillId="63" borderId="0" xfId="1920" applyNumberFormat="1" applyFont="1" applyFill="1" applyBorder="1" applyAlignment="1">
      <alignment horizontal="center"/>
    </xf>
    <xf numFmtId="239" fontId="166" fillId="0" borderId="0" xfId="1920" applyNumberFormat="1" applyFont="1" applyAlignment="1">
      <alignment horizontal="center"/>
    </xf>
    <xf numFmtId="239" fontId="166" fillId="0" borderId="53" xfId="1920" applyNumberFormat="1" applyFont="1" applyBorder="1" applyAlignment="1">
      <alignment horizontal="center"/>
    </xf>
    <xf numFmtId="49" fontId="162" fillId="0" borderId="52" xfId="1920" quotePrefix="1" applyNumberFormat="1" applyBorder="1"/>
    <xf numFmtId="49" fontId="162" fillId="0" borderId="0" xfId="1920" applyNumberFormat="1"/>
    <xf numFmtId="239" fontId="162" fillId="47" borderId="53" xfId="1923" applyNumberFormat="1" applyFill="1" applyBorder="1"/>
    <xf numFmtId="239" fontId="162" fillId="63" borderId="0" xfId="1920" applyNumberFormat="1" applyFill="1" applyBorder="1"/>
    <xf numFmtId="239" fontId="162" fillId="0" borderId="0" xfId="1920" applyNumberFormat="1"/>
    <xf numFmtId="239" fontId="162" fillId="0" borderId="53" xfId="1920" applyNumberFormat="1" applyBorder="1"/>
    <xf numFmtId="239" fontId="162" fillId="47" borderId="54" xfId="1923" applyNumberFormat="1" applyFill="1" applyBorder="1"/>
    <xf numFmtId="239" fontId="162" fillId="0" borderId="28" xfId="1920" applyNumberFormat="1" applyBorder="1"/>
    <xf numFmtId="239" fontId="162" fillId="0" borderId="54" xfId="1920" applyNumberFormat="1" applyBorder="1"/>
    <xf numFmtId="49" fontId="162" fillId="0" borderId="52" xfId="1920" applyNumberFormat="1" applyBorder="1"/>
    <xf numFmtId="239" fontId="162" fillId="47" borderId="55" xfId="1923" applyNumberFormat="1" applyFill="1" applyBorder="1"/>
    <xf numFmtId="239" fontId="162" fillId="0" borderId="44" xfId="1920" applyNumberFormat="1" applyBorder="1"/>
    <xf numFmtId="239" fontId="162" fillId="0" borderId="55" xfId="1920" applyNumberFormat="1" applyBorder="1"/>
    <xf numFmtId="49" fontId="162" fillId="0" borderId="56" xfId="1920" applyNumberFormat="1" applyBorder="1"/>
    <xf numFmtId="49" fontId="162" fillId="0" borderId="57" xfId="1920" applyNumberFormat="1" applyBorder="1"/>
    <xf numFmtId="239" fontId="162" fillId="47" borderId="57" xfId="1920" applyNumberFormat="1" applyFill="1" applyBorder="1"/>
    <xf numFmtId="239" fontId="162" fillId="0" borderId="57" xfId="1920" applyNumberFormat="1" applyBorder="1"/>
    <xf numFmtId="239" fontId="162" fillId="0" borderId="58" xfId="1920" applyNumberFormat="1" applyBorder="1"/>
    <xf numFmtId="0" fontId="0" fillId="47" borderId="0" xfId="0" applyFill="1"/>
    <xf numFmtId="0" fontId="0" fillId="63" borderId="0" xfId="0" applyFill="1" applyBorder="1"/>
    <xf numFmtId="0" fontId="162" fillId="0" borderId="49" xfId="1921" applyBorder="1"/>
    <xf numFmtId="0" fontId="162" fillId="0" borderId="50" xfId="1921" applyBorder="1"/>
    <xf numFmtId="0" fontId="162" fillId="0" borderId="51" xfId="1921" applyBorder="1"/>
    <xf numFmtId="0" fontId="162" fillId="0" borderId="52" xfId="1921" applyBorder="1"/>
    <xf numFmtId="0" fontId="162" fillId="0" borderId="53" xfId="1921" applyBorder="1"/>
    <xf numFmtId="49" fontId="166" fillId="0" borderId="52" xfId="1921" applyNumberFormat="1" applyFont="1" applyBorder="1" applyAlignment="1">
      <alignment horizontal="center"/>
    </xf>
    <xf numFmtId="49" fontId="166" fillId="0" borderId="0" xfId="1921" applyNumberFormat="1" applyFont="1" applyAlignment="1">
      <alignment horizontal="center"/>
    </xf>
    <xf numFmtId="239" fontId="166" fillId="0" borderId="0" xfId="1921" applyNumberFormat="1" applyFont="1" applyAlignment="1">
      <alignment horizontal="center"/>
    </xf>
    <xf numFmtId="239" fontId="166" fillId="0" borderId="53" xfId="1921" applyNumberFormat="1" applyFont="1" applyBorder="1" applyAlignment="1">
      <alignment horizontal="center"/>
    </xf>
    <xf numFmtId="49" fontId="162" fillId="0" borderId="52" xfId="1921" applyNumberFormat="1" applyBorder="1"/>
    <xf numFmtId="49" fontId="162" fillId="0" borderId="0" xfId="1921" applyNumberFormat="1"/>
    <xf numFmtId="239" fontId="162" fillId="0" borderId="0" xfId="1921" applyNumberFormat="1"/>
    <xf numFmtId="239" fontId="162" fillId="0" borderId="53" xfId="1922" applyNumberFormat="1" applyBorder="1"/>
    <xf numFmtId="239" fontId="162" fillId="0" borderId="28" xfId="1921" applyNumberFormat="1" applyBorder="1"/>
    <xf numFmtId="239" fontId="162" fillId="0" borderId="54" xfId="1922" applyNumberFormat="1" applyBorder="1"/>
    <xf numFmtId="239" fontId="162" fillId="0" borderId="44" xfId="1921" applyNumberFormat="1" applyBorder="1"/>
    <xf numFmtId="239" fontId="162" fillId="0" borderId="55" xfId="1922" applyNumberFormat="1" applyBorder="1"/>
    <xf numFmtId="49" fontId="162" fillId="0" borderId="56" xfId="1921" applyNumberFormat="1" applyBorder="1"/>
    <xf numFmtId="49" fontId="162" fillId="0" borderId="57" xfId="1921" applyNumberFormat="1" applyBorder="1"/>
    <xf numFmtId="239" fontId="162" fillId="0" borderId="57" xfId="1921" applyNumberFormat="1" applyBorder="1"/>
    <xf numFmtId="239" fontId="162" fillId="0" borderId="58" xfId="1921" applyNumberFormat="1" applyBorder="1"/>
    <xf numFmtId="0" fontId="189" fillId="0" borderId="59" xfId="1924" applyBorder="1"/>
    <xf numFmtId="0" fontId="189" fillId="0" borderId="60" xfId="1924" applyBorder="1"/>
    <xf numFmtId="0" fontId="189" fillId="46" borderId="60" xfId="1924" applyFill="1" applyBorder="1"/>
    <xf numFmtId="0" fontId="189" fillId="0" borderId="0" xfId="1924"/>
    <xf numFmtId="0" fontId="189" fillId="0" borderId="61" xfId="1924" applyBorder="1"/>
    <xf numFmtId="0" fontId="189" fillId="46" borderId="0" xfId="1924" applyFill="1"/>
    <xf numFmtId="0" fontId="165" fillId="0" borderId="61" xfId="1924" applyFont="1" applyBorder="1"/>
    <xf numFmtId="0" fontId="191" fillId="0" borderId="0" xfId="1924" applyFont="1"/>
    <xf numFmtId="0" fontId="162" fillId="0" borderId="0" xfId="1924" applyFont="1"/>
    <xf numFmtId="49" fontId="189" fillId="0" borderId="62" xfId="1924" applyNumberFormat="1" applyBorder="1"/>
    <xf numFmtId="239" fontId="189" fillId="0" borderId="63" xfId="1924" applyNumberFormat="1" applyBorder="1"/>
    <xf numFmtId="239" fontId="189" fillId="46" borderId="63" xfId="1924" applyNumberFormat="1" applyFill="1" applyBorder="1"/>
    <xf numFmtId="0" fontId="189" fillId="46" borderId="0" xfId="1924" applyFill="1" applyBorder="1"/>
    <xf numFmtId="239" fontId="166" fillId="0" borderId="0" xfId="1924" applyNumberFormat="1" applyFont="1" applyBorder="1" applyAlignment="1"/>
    <xf numFmtId="239" fontId="166" fillId="46" borderId="0" xfId="1924" applyNumberFormat="1" applyFont="1" applyFill="1" applyBorder="1" applyAlignment="1"/>
    <xf numFmtId="49" fontId="189" fillId="0" borderId="0" xfId="1924" applyNumberFormat="1" applyBorder="1"/>
    <xf numFmtId="0" fontId="191" fillId="0" borderId="0" xfId="1924" applyFont="1" applyBorder="1"/>
    <xf numFmtId="0" fontId="189" fillId="61" borderId="0" xfId="1924" applyFill="1" applyBorder="1"/>
    <xf numFmtId="0" fontId="191" fillId="61" borderId="0" xfId="1924" applyFont="1" applyFill="1" applyBorder="1"/>
    <xf numFmtId="239" fontId="162" fillId="0" borderId="28" xfId="1938" applyNumberFormat="1" applyBorder="1"/>
    <xf numFmtId="239" fontId="0" fillId="47" borderId="0" xfId="0" applyNumberFormat="1" applyFill="1"/>
    <xf numFmtId="49" fontId="166" fillId="0" borderId="0" xfId="1940" applyNumberFormat="1" applyFont="1" applyAlignment="1">
      <alignment horizontal="center"/>
    </xf>
    <xf numFmtId="49" fontId="162" fillId="0" borderId="0" xfId="1940" applyNumberFormat="1"/>
    <xf numFmtId="239" fontId="166" fillId="0" borderId="0" xfId="1940" applyNumberFormat="1" applyFont="1" applyAlignment="1">
      <alignment horizontal="center"/>
    </xf>
    <xf numFmtId="239" fontId="162" fillId="0" borderId="0" xfId="1940" applyNumberFormat="1"/>
    <xf numFmtId="239" fontId="162" fillId="0" borderId="28" xfId="1940" applyNumberFormat="1" applyBorder="1"/>
    <xf numFmtId="49" fontId="166" fillId="0" borderId="61" xfId="1940" applyNumberFormat="1" applyFont="1" applyBorder="1" applyAlignment="1">
      <alignment horizontal="center"/>
    </xf>
    <xf numFmtId="49" fontId="162" fillId="0" borderId="61" xfId="1940" quotePrefix="1" applyNumberFormat="1" applyBorder="1"/>
    <xf numFmtId="239" fontId="166" fillId="0" borderId="0" xfId="1941" applyNumberFormat="1" applyFont="1" applyAlignment="1">
      <alignment horizontal="center"/>
    </xf>
    <xf numFmtId="239" fontId="162" fillId="0" borderId="0" xfId="1941" applyNumberFormat="1"/>
    <xf numFmtId="239" fontId="162" fillId="0" borderId="28" xfId="1941" applyNumberFormat="1" applyBorder="1"/>
    <xf numFmtId="239" fontId="162" fillId="0" borderId="44" xfId="1941" applyNumberFormat="1" applyBorder="1"/>
    <xf numFmtId="49" fontId="166" fillId="0" borderId="61" xfId="1941" applyNumberFormat="1" applyFont="1" applyBorder="1" applyAlignment="1">
      <alignment horizontal="center"/>
    </xf>
    <xf numFmtId="49" fontId="162" fillId="0" borderId="61" xfId="1941" applyNumberFormat="1" applyBorder="1"/>
    <xf numFmtId="49" fontId="162" fillId="61" borderId="61" xfId="1940" quotePrefix="1" applyNumberFormat="1" applyFill="1" applyBorder="1"/>
    <xf numFmtId="49" fontId="162" fillId="61" borderId="0" xfId="1940" applyNumberFormat="1" applyFill="1"/>
    <xf numFmtId="239" fontId="162" fillId="61" borderId="0" xfId="1940" applyNumberFormat="1" applyFill="1"/>
    <xf numFmtId="49" fontId="162" fillId="61" borderId="61" xfId="1941" applyNumberFormat="1" applyFill="1" applyBorder="1"/>
    <xf numFmtId="239" fontId="162" fillId="61" borderId="0" xfId="1941" applyNumberFormat="1" applyFill="1"/>
    <xf numFmtId="0" fontId="191" fillId="61" borderId="0" xfId="1924" applyFont="1" applyFill="1"/>
    <xf numFmtId="0" fontId="189" fillId="61" borderId="0" xfId="1924" applyFill="1"/>
    <xf numFmtId="190" fontId="3" fillId="0" borderId="0" xfId="2317" applyNumberFormat="1" applyFont="1" applyFill="1" applyAlignment="1"/>
    <xf numFmtId="37" fontId="3" fillId="46" borderId="0" xfId="1547" applyNumberFormat="1" applyFont="1" applyFill="1"/>
    <xf numFmtId="37" fontId="3" fillId="55" borderId="0" xfId="1547" applyNumberFormat="1" applyFont="1" applyFill="1"/>
    <xf numFmtId="37" fontId="3" fillId="55" borderId="28" xfId="1547" applyNumberFormat="1" applyFont="1" applyFill="1" applyBorder="1"/>
    <xf numFmtId="239" fontId="162" fillId="0" borderId="0" xfId="1949" applyNumberFormat="1"/>
    <xf numFmtId="239" fontId="162" fillId="0" borderId="28" xfId="1949" applyNumberFormat="1" applyBorder="1"/>
    <xf numFmtId="239" fontId="162" fillId="0" borderId="44" xfId="1949" applyNumberFormat="1" applyBorder="1"/>
    <xf numFmtId="239" fontId="166" fillId="0" borderId="0" xfId="1950" applyNumberFormat="1" applyFont="1" applyAlignment="1">
      <alignment horizontal="center"/>
    </xf>
    <xf numFmtId="239" fontId="162" fillId="0" borderId="0" xfId="1950" applyNumberFormat="1"/>
    <xf numFmtId="239" fontId="162" fillId="0" borderId="28" xfId="1950" applyNumberFormat="1" applyBorder="1"/>
    <xf numFmtId="3" fontId="3" fillId="64" borderId="0" xfId="2317" applyNumberFormat="1" applyFont="1" applyFill="1" applyAlignment="1"/>
    <xf numFmtId="0" fontId="192" fillId="0" borderId="0" xfId="0" applyFont="1" applyFill="1" applyAlignment="1">
      <alignment vertical="center"/>
    </xf>
    <xf numFmtId="0" fontId="193" fillId="0" borderId="0" xfId="0" applyFont="1" applyFill="1" applyAlignment="1">
      <alignment vertical="center"/>
    </xf>
    <xf numFmtId="0" fontId="198" fillId="0" borderId="0" xfId="0" applyFont="1" applyFill="1" applyAlignment="1">
      <alignment vertical="center"/>
    </xf>
    <xf numFmtId="0" fontId="199" fillId="0" borderId="0" xfId="0" applyFont="1" applyFill="1" applyAlignment="1">
      <alignment vertical="center"/>
    </xf>
    <xf numFmtId="0" fontId="198" fillId="0" borderId="0" xfId="0" applyNumberFormat="1" applyFont="1" applyFill="1" applyAlignment="1">
      <alignment horizontal="center" vertical="center"/>
    </xf>
    <xf numFmtId="192" fontId="198" fillId="0" borderId="6" xfId="908" applyNumberFormat="1" applyFont="1" applyFill="1" applyBorder="1" applyAlignment="1">
      <alignment vertical="center"/>
    </xf>
    <xf numFmtId="192" fontId="198" fillId="0" borderId="0" xfId="908" applyNumberFormat="1" applyFont="1" applyFill="1" applyAlignment="1">
      <alignment vertical="center"/>
    </xf>
    <xf numFmtId="191" fontId="198" fillId="0" borderId="0" xfId="0" applyNumberFormat="1" applyFont="1" applyFill="1" applyAlignment="1">
      <alignment vertical="center"/>
    </xf>
    <xf numFmtId="0" fontId="198" fillId="0" borderId="0" xfId="0" applyFont="1" applyFill="1" applyAlignment="1">
      <alignment horizontal="center" vertical="center"/>
    </xf>
    <xf numFmtId="0" fontId="198" fillId="0" borderId="0" xfId="0" applyFont="1" applyFill="1" applyBorder="1" applyAlignment="1">
      <alignment vertical="center"/>
    </xf>
    <xf numFmtId="192" fontId="198" fillId="0" borderId="44" xfId="908" applyNumberFormat="1" applyFont="1" applyFill="1" applyBorder="1" applyAlignment="1">
      <alignment vertical="center"/>
    </xf>
    <xf numFmtId="49" fontId="193" fillId="0" borderId="0" xfId="1973" applyNumberFormat="1" applyFont="1" applyFill="1" applyAlignment="1">
      <alignment horizontal="right"/>
    </xf>
    <xf numFmtId="191" fontId="198" fillId="0" borderId="0" xfId="0" applyNumberFormat="1" applyFont="1" applyFill="1" applyBorder="1" applyAlignment="1">
      <alignment vertical="center"/>
    </xf>
    <xf numFmtId="191" fontId="198" fillId="0" borderId="0" xfId="908" applyNumberFormat="1" applyFont="1" applyFill="1" applyBorder="1" applyAlignment="1">
      <alignment vertical="center"/>
    </xf>
    <xf numFmtId="191" fontId="198" fillId="0" borderId="0" xfId="0" applyNumberFormat="1" applyFont="1" applyFill="1" applyAlignment="1">
      <alignment horizontal="right" vertical="center"/>
    </xf>
    <xf numFmtId="191" fontId="198" fillId="0" borderId="0" xfId="0" applyNumberFormat="1" applyFont="1" applyFill="1" applyBorder="1" applyAlignment="1">
      <alignment horizontal="right" vertical="center"/>
    </xf>
    <xf numFmtId="0" fontId="198" fillId="0" borderId="0" xfId="2758" applyNumberFormat="1" applyFont="1" applyFill="1" applyBorder="1" applyAlignment="1">
      <alignment vertical="center"/>
    </xf>
    <xf numFmtId="192" fontId="198" fillId="0" borderId="0" xfId="908" applyNumberFormat="1" applyFont="1" applyFill="1" applyBorder="1" applyAlignment="1">
      <alignment horizontal="center" vertical="center" wrapText="1"/>
    </xf>
    <xf numFmtId="245" fontId="198" fillId="0" borderId="0" xfId="0" applyNumberFormat="1" applyFont="1" applyFill="1" applyAlignment="1">
      <alignment vertical="center"/>
    </xf>
    <xf numFmtId="43" fontId="198" fillId="0" borderId="0" xfId="908" applyFont="1" applyFill="1" applyAlignment="1">
      <alignment vertical="center"/>
    </xf>
    <xf numFmtId="43" fontId="198" fillId="0" borderId="0" xfId="908" applyFont="1" applyFill="1" applyAlignment="1">
      <alignment horizontal="center" vertical="center"/>
    </xf>
    <xf numFmtId="43" fontId="198" fillId="0" borderId="0" xfId="908" applyFont="1" applyFill="1" applyBorder="1" applyAlignment="1">
      <alignment horizontal="right" vertical="center"/>
    </xf>
    <xf numFmtId="43" fontId="192" fillId="0" borderId="0" xfId="908" applyFont="1" applyFill="1" applyAlignment="1">
      <alignment vertical="center"/>
    </xf>
    <xf numFmtId="43" fontId="198" fillId="0" borderId="44" xfId="908" applyFont="1" applyFill="1" applyBorder="1" applyAlignment="1">
      <alignment vertical="center"/>
    </xf>
    <xf numFmtId="192" fontId="198" fillId="0" borderId="0" xfId="908" applyNumberFormat="1" applyFont="1" applyFill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Border="1" applyAlignment="1">
      <alignment horizontal="center" vertical="center" wrapText="1"/>
    </xf>
    <xf numFmtId="192" fontId="198" fillId="0" borderId="64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/>
    </xf>
    <xf numFmtId="192" fontId="198" fillId="0" borderId="0" xfId="1951" applyNumberFormat="1" applyFont="1" applyFill="1" applyBorder="1" applyAlignment="1">
      <alignment horizontal="center" vertical="center" wrapText="1"/>
    </xf>
    <xf numFmtId="192" fontId="198" fillId="0" borderId="0" xfId="1952" applyNumberFormat="1" applyFont="1" applyFill="1" applyAlignment="1">
      <alignment horizontal="center" vertical="center" wrapText="1"/>
    </xf>
    <xf numFmtId="192" fontId="198" fillId="0" borderId="0" xfId="1953" applyNumberFormat="1" applyFont="1" applyFill="1" applyBorder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center" vertical="center"/>
    </xf>
    <xf numFmtId="192" fontId="198" fillId="0" borderId="0" xfId="1954" applyNumberFormat="1" applyFont="1" applyFill="1" applyAlignment="1">
      <alignment horizontal="center" vertical="center" wrapText="1"/>
    </xf>
    <xf numFmtId="192" fontId="198" fillId="0" borderId="28" xfId="908" applyNumberFormat="1" applyFont="1" applyFill="1" applyBorder="1" applyAlignment="1">
      <alignment horizontal="center" vertical="center"/>
    </xf>
    <xf numFmtId="192" fontId="198" fillId="0" borderId="0" xfId="908" applyNumberFormat="1" applyFont="1" applyFill="1" applyAlignment="1">
      <alignment horizontal="center" vertical="center"/>
    </xf>
    <xf numFmtId="191" fontId="198" fillId="0" borderId="0" xfId="908" applyNumberFormat="1" applyFont="1" applyFill="1" applyBorder="1" applyAlignment="1">
      <alignment horizontal="right" vertical="center"/>
    </xf>
    <xf numFmtId="191" fontId="198" fillId="0" borderId="28" xfId="908" applyNumberFormat="1" applyFont="1" applyFill="1" applyBorder="1" applyAlignment="1">
      <alignment horizontal="right" vertical="center"/>
    </xf>
    <xf numFmtId="0" fontId="198" fillId="0" borderId="64" xfId="0" applyFont="1" applyFill="1" applyBorder="1" applyAlignment="1">
      <alignment vertical="center"/>
    </xf>
    <xf numFmtId="43" fontId="198" fillId="0" borderId="6" xfId="908" quotePrefix="1" applyFont="1" applyFill="1" applyBorder="1" applyAlignment="1">
      <alignment horizontal="center" vertical="center"/>
    </xf>
    <xf numFmtId="191" fontId="201" fillId="0" borderId="0" xfId="908" applyNumberFormat="1" applyFont="1" applyFill="1" applyBorder="1" applyAlignment="1">
      <alignment vertical="center"/>
    </xf>
    <xf numFmtId="188" fontId="198" fillId="0" borderId="0" xfId="0" applyNumberFormat="1" applyFont="1" applyFill="1" applyAlignment="1">
      <alignment vertical="center"/>
    </xf>
    <xf numFmtId="49" fontId="193" fillId="0" borderId="0" xfId="1973" applyNumberFormat="1" applyFont="1" applyFill="1" applyAlignment="1">
      <alignment horizontal="right" vertical="center"/>
    </xf>
    <xf numFmtId="0" fontId="197" fillId="0" borderId="0" xfId="1973" applyFont="1" applyFill="1" applyAlignment="1">
      <alignment vertical="center"/>
    </xf>
    <xf numFmtId="191" fontId="208" fillId="0" borderId="0" xfId="908" applyNumberFormat="1" applyFont="1" applyFill="1" applyBorder="1" applyAlignment="1">
      <alignment vertical="center"/>
    </xf>
    <xf numFmtId="43" fontId="198" fillId="0" borderId="0" xfId="908" applyFont="1" applyFill="1" applyBorder="1" applyAlignment="1">
      <alignment vertical="center"/>
    </xf>
    <xf numFmtId="38" fontId="198" fillId="0" borderId="0" xfId="0" applyNumberFormat="1" applyFont="1" applyFill="1" applyAlignment="1">
      <alignment horizontal="left" vertical="center"/>
    </xf>
    <xf numFmtId="0" fontId="207" fillId="0" borderId="0" xfId="0" applyFont="1" applyFill="1" applyAlignment="1">
      <alignment vertical="center"/>
    </xf>
    <xf numFmtId="49" fontId="198" fillId="0" borderId="0" xfId="0" applyNumberFormat="1" applyFont="1" applyFill="1" applyAlignment="1">
      <alignment vertical="center"/>
    </xf>
    <xf numFmtId="49" fontId="199" fillId="0" borderId="0" xfId="0" applyNumberFormat="1" applyFont="1" applyFill="1" applyAlignment="1">
      <alignment vertical="center"/>
    </xf>
    <xf numFmtId="0" fontId="198" fillId="0" borderId="0" xfId="0" applyFont="1" applyFill="1" applyBorder="1" applyAlignment="1">
      <alignment horizontal="right" vertical="center"/>
    </xf>
    <xf numFmtId="41" fontId="198" fillId="0" borderId="0" xfId="908" applyNumberFormat="1" applyFont="1" applyFill="1" applyBorder="1" applyAlignment="1">
      <alignment horizontal="right" vertical="center"/>
    </xf>
    <xf numFmtId="41" fontId="198" fillId="0" borderId="0" xfId="908" applyNumberFormat="1" applyFont="1" applyFill="1" applyAlignment="1">
      <alignment horizontal="right" vertical="center"/>
    </xf>
    <xf numFmtId="0" fontId="198" fillId="0" borderId="0" xfId="0" applyNumberFormat="1" applyFont="1" applyFill="1" applyBorder="1" applyAlignment="1">
      <alignment horizontal="center" vertical="center"/>
    </xf>
    <xf numFmtId="0" fontId="198" fillId="0" borderId="0" xfId="1853" applyFont="1" applyFill="1" applyAlignment="1">
      <alignment horizontal="center" vertical="center"/>
    </xf>
    <xf numFmtId="0" fontId="198" fillId="0" borderId="0" xfId="1853" applyFont="1" applyFill="1" applyAlignment="1">
      <alignment vertical="center"/>
    </xf>
    <xf numFmtId="0" fontId="199" fillId="0" borderId="0" xfId="1853" applyFont="1" applyFill="1" applyAlignment="1">
      <alignment vertical="center"/>
    </xf>
    <xf numFmtId="191" fontId="198" fillId="0" borderId="0" xfId="1853" applyNumberFormat="1" applyFont="1" applyFill="1" applyAlignment="1">
      <alignment vertical="center"/>
    </xf>
    <xf numFmtId="191" fontId="198" fillId="0" borderId="0" xfId="1853" applyNumberFormat="1" applyFont="1" applyFill="1" applyBorder="1" applyAlignment="1">
      <alignment vertical="center"/>
    </xf>
    <xf numFmtId="0" fontId="198" fillId="0" borderId="0" xfId="1853" applyFont="1" applyFill="1" applyBorder="1" applyAlignment="1">
      <alignment vertical="center"/>
    </xf>
    <xf numFmtId="0" fontId="198" fillId="0" borderId="0" xfId="1853" applyFont="1" applyAlignment="1">
      <alignment vertical="center"/>
    </xf>
    <xf numFmtId="0" fontId="198" fillId="0" borderId="0" xfId="1853" quotePrefix="1" applyFont="1" applyFill="1" applyAlignment="1">
      <alignment vertical="center"/>
    </xf>
    <xf numFmtId="192" fontId="198" fillId="0" borderId="19" xfId="1853" applyNumberFormat="1" applyFont="1" applyFill="1" applyBorder="1" applyAlignment="1">
      <alignment vertical="center"/>
    </xf>
    <xf numFmtId="192" fontId="198" fillId="0" borderId="0" xfId="1853" applyNumberFormat="1" applyFont="1" applyFill="1" applyBorder="1" applyAlignment="1">
      <alignment vertical="center"/>
    </xf>
    <xf numFmtId="0" fontId="192" fillId="0" borderId="0" xfId="1853" applyFont="1" applyFill="1" applyAlignment="1">
      <alignment vertical="center"/>
    </xf>
    <xf numFmtId="192" fontId="198" fillId="0" borderId="0" xfId="908" applyNumberFormat="1" applyFont="1" applyFill="1" applyBorder="1" applyAlignment="1">
      <alignment vertical="center"/>
    </xf>
    <xf numFmtId="0" fontId="196" fillId="0" borderId="0" xfId="1973" applyFont="1" applyFill="1" applyAlignment="1">
      <alignment vertical="center"/>
    </xf>
    <xf numFmtId="0" fontId="196" fillId="0" borderId="0" xfId="1973" applyFont="1" applyFill="1" applyBorder="1" applyAlignment="1">
      <alignment vertical="center"/>
    </xf>
    <xf numFmtId="0" fontId="198" fillId="0" borderId="0" xfId="1853" applyFont="1" applyBorder="1" applyAlignment="1">
      <alignment vertical="center"/>
    </xf>
    <xf numFmtId="49" fontId="198" fillId="0" borderId="0" xfId="1853" applyNumberFormat="1" applyFont="1" applyFill="1" applyBorder="1" applyAlignment="1">
      <alignment horizontal="center" vertical="center"/>
    </xf>
    <xf numFmtId="0" fontId="197" fillId="0" borderId="0" xfId="1853" applyFont="1" applyFill="1" applyAlignment="1">
      <alignment horizontal="center" vertical="center"/>
    </xf>
    <xf numFmtId="49" fontId="197" fillId="0" borderId="28" xfId="1853" applyNumberFormat="1" applyFont="1" applyFill="1" applyBorder="1" applyAlignment="1">
      <alignment horizontal="center" vertical="center"/>
    </xf>
    <xf numFmtId="0" fontId="197" fillId="0" borderId="0" xfId="1853" applyFont="1" applyFill="1" applyBorder="1" applyAlignment="1">
      <alignment horizontal="center" vertical="center"/>
    </xf>
    <xf numFmtId="0" fontId="198" fillId="0" borderId="0" xfId="1853" applyNumberFormat="1" applyFont="1" applyFill="1" applyAlignment="1">
      <alignment horizontal="center" vertical="center"/>
    </xf>
    <xf numFmtId="0" fontId="198" fillId="0" borderId="0" xfId="1853" applyNumberFormat="1" applyFont="1" applyFill="1" applyAlignment="1">
      <alignment horizontal="center" vertical="center" wrapText="1"/>
    </xf>
    <xf numFmtId="191" fontId="198" fillId="0" borderId="0" xfId="908" applyNumberFormat="1" applyFont="1" applyFill="1" applyAlignment="1">
      <alignment vertical="center"/>
    </xf>
    <xf numFmtId="0" fontId="198" fillId="0" borderId="0" xfId="1853" applyFont="1" applyFill="1" applyAlignment="1">
      <alignment horizontal="center" vertical="center" wrapText="1"/>
    </xf>
    <xf numFmtId="191" fontId="198" fillId="0" borderId="6" xfId="908" applyNumberFormat="1" applyFont="1" applyFill="1" applyBorder="1" applyAlignment="1">
      <alignment vertical="center"/>
    </xf>
    <xf numFmtId="0" fontId="198" fillId="0" borderId="0" xfId="1853" applyFont="1" applyFill="1" applyBorder="1" applyAlignment="1">
      <alignment horizontal="center" vertical="center"/>
    </xf>
    <xf numFmtId="191" fontId="198" fillId="0" borderId="44" xfId="908" applyNumberFormat="1" applyFont="1" applyFill="1" applyBorder="1" applyAlignment="1">
      <alignment vertical="center"/>
    </xf>
    <xf numFmtId="191" fontId="198" fillId="0" borderId="0" xfId="1853" applyNumberFormat="1" applyFont="1" applyFill="1" applyBorder="1" applyAlignment="1">
      <alignment vertical="center" wrapText="1"/>
    </xf>
    <xf numFmtId="191" fontId="198" fillId="0" borderId="0" xfId="1853" applyNumberFormat="1" applyFont="1" applyFill="1" applyAlignment="1">
      <alignment vertical="center" wrapText="1"/>
    </xf>
    <xf numFmtId="191" fontId="198" fillId="0" borderId="0" xfId="2855" applyNumberFormat="1" applyFont="1" applyFill="1" applyAlignment="1">
      <alignment vertical="center"/>
    </xf>
    <xf numFmtId="0" fontId="198" fillId="0" borderId="0" xfId="1853" applyFont="1" applyFill="1" applyAlignment="1">
      <alignment horizontal="right" vertical="center" wrapText="1"/>
    </xf>
    <xf numFmtId="191" fontId="198" fillId="0" borderId="0" xfId="2856" applyNumberFormat="1" applyFont="1" applyFill="1" applyAlignment="1">
      <alignment horizontal="right" vertical="center"/>
    </xf>
    <xf numFmtId="192" fontId="198" fillId="0" borderId="0" xfId="2856" applyNumberFormat="1" applyFont="1" applyFill="1" applyAlignment="1">
      <alignment vertical="center" wrapText="1"/>
    </xf>
    <xf numFmtId="192" fontId="198" fillId="0" borderId="0" xfId="2857" applyNumberFormat="1" applyFont="1" applyFill="1" applyAlignment="1">
      <alignment horizontal="right" vertical="center"/>
    </xf>
    <xf numFmtId="192" fontId="198" fillId="0" borderId="0" xfId="2858" applyNumberFormat="1" applyFont="1" applyFill="1" applyAlignment="1">
      <alignment horizontal="right" vertical="center"/>
    </xf>
    <xf numFmtId="192" fontId="198" fillId="0" borderId="0" xfId="2857" applyNumberFormat="1" applyFont="1" applyFill="1" applyAlignment="1">
      <alignment vertical="center" wrapText="1"/>
    </xf>
    <xf numFmtId="192" fontId="198" fillId="0" borderId="0" xfId="2858" applyNumberFormat="1" applyFont="1" applyFill="1" applyAlignment="1">
      <alignment vertical="center" wrapText="1"/>
    </xf>
    <xf numFmtId="191" fontId="198" fillId="0" borderId="0" xfId="2859" applyNumberFormat="1" applyFont="1" applyFill="1" applyAlignment="1">
      <alignment vertical="center"/>
    </xf>
    <xf numFmtId="192" fontId="198" fillId="0" borderId="0" xfId="2859" applyNumberFormat="1" applyFont="1" applyFill="1" applyAlignment="1">
      <alignment vertical="center" wrapText="1"/>
    </xf>
    <xf numFmtId="192" fontId="198" fillId="0" borderId="0" xfId="2860" applyNumberFormat="1" applyFont="1" applyFill="1" applyAlignment="1">
      <alignment vertical="center"/>
    </xf>
    <xf numFmtId="192" fontId="198" fillId="0" borderId="0" xfId="2860" applyNumberFormat="1" applyFont="1" applyFill="1" applyAlignment="1">
      <alignment vertical="center" wrapText="1"/>
    </xf>
    <xf numFmtId="191" fontId="198" fillId="0" borderId="0" xfId="2860" applyNumberFormat="1" applyFont="1" applyFill="1" applyAlignment="1">
      <alignment vertical="center"/>
    </xf>
    <xf numFmtId="191" fontId="198" fillId="0" borderId="6" xfId="1853" applyNumberFormat="1" applyFont="1" applyFill="1" applyBorder="1" applyAlignment="1">
      <alignment vertical="center"/>
    </xf>
    <xf numFmtId="192" fontId="198" fillId="0" borderId="0" xfId="2861" applyNumberFormat="1" applyFont="1" applyFill="1" applyAlignment="1">
      <alignment horizontal="center" vertical="center" wrapText="1"/>
    </xf>
    <xf numFmtId="0" fontId="198" fillId="0" borderId="0" xfId="1853" applyFont="1" applyFill="1" applyBorder="1" applyAlignment="1">
      <alignment horizontal="center" vertical="center" wrapText="1"/>
    </xf>
    <xf numFmtId="192" fontId="198" fillId="0" borderId="0" xfId="2861" applyNumberFormat="1" applyFont="1" applyFill="1" applyAlignment="1">
      <alignment vertical="center"/>
    </xf>
    <xf numFmtId="192" fontId="198" fillId="0" borderId="0" xfId="2861" applyNumberFormat="1" applyFont="1" applyFill="1" applyAlignment="1">
      <alignment vertical="center" wrapText="1"/>
    </xf>
    <xf numFmtId="192" fontId="198" fillId="0" borderId="6" xfId="1853" applyNumberFormat="1" applyFont="1" applyFill="1" applyBorder="1" applyAlignment="1">
      <alignment vertical="center"/>
    </xf>
    <xf numFmtId="192" fontId="198" fillId="0" borderId="28" xfId="1853" applyNumberFormat="1" applyFont="1" applyFill="1" applyBorder="1" applyAlignment="1">
      <alignment vertical="center"/>
    </xf>
    <xf numFmtId="0" fontId="198" fillId="0" borderId="0" xfId="0" applyFont="1" applyFill="1" applyBorder="1" applyAlignment="1">
      <alignment horizontal="center" vertical="center"/>
    </xf>
    <xf numFmtId="0" fontId="196" fillId="0" borderId="0" xfId="1973" applyFont="1" applyFill="1" applyAlignment="1"/>
    <xf numFmtId="43" fontId="196" fillId="0" borderId="0" xfId="908" applyFont="1" applyFill="1" applyAlignment="1"/>
    <xf numFmtId="0" fontId="196" fillId="0" borderId="0" xfId="1973" applyFont="1" applyFill="1" applyBorder="1" applyAlignment="1"/>
    <xf numFmtId="43" fontId="198" fillId="0" borderId="28" xfId="908" quotePrefix="1" applyFont="1" applyFill="1" applyBorder="1" applyAlignment="1">
      <alignment horizontal="center" vertical="center"/>
    </xf>
    <xf numFmtId="0" fontId="200" fillId="0" borderId="0" xfId="0" applyFont="1" applyFill="1" applyAlignment="1">
      <alignment horizontal="center" vertical="center"/>
    </xf>
    <xf numFmtId="0" fontId="201" fillId="0" borderId="0" xfId="0" applyFont="1" applyFill="1" applyAlignment="1">
      <alignment vertical="center"/>
    </xf>
    <xf numFmtId="0" fontId="201" fillId="0" borderId="64" xfId="0" applyFont="1" applyFill="1" applyBorder="1" applyAlignment="1">
      <alignment vertical="center"/>
    </xf>
    <xf numFmtId="0" fontId="201" fillId="0" borderId="0" xfId="0" applyFont="1" applyBorder="1" applyAlignment="1">
      <alignment horizontal="center" vertical="center"/>
    </xf>
    <xf numFmtId="0" fontId="201" fillId="0" borderId="0" xfId="0" applyFont="1" applyFill="1" applyBorder="1" applyAlignment="1">
      <alignment horizontal="center" vertical="center"/>
    </xf>
    <xf numFmtId="0" fontId="201" fillId="0" borderId="28" xfId="0" applyFont="1" applyFill="1" applyBorder="1" applyAlignment="1">
      <alignment vertical="center"/>
    </xf>
    <xf numFmtId="0" fontId="201" fillId="0" borderId="28" xfId="0" applyFont="1" applyBorder="1" applyAlignment="1">
      <alignment horizontal="center" vertical="center"/>
    </xf>
    <xf numFmtId="0" fontId="201" fillId="0" borderId="0" xfId="0" applyFont="1" applyAlignment="1">
      <alignment vertical="center"/>
    </xf>
    <xf numFmtId="191" fontId="201" fillId="0" borderId="0" xfId="1548" applyNumberFormat="1" applyFont="1" applyFill="1" applyBorder="1" applyAlignment="1">
      <alignment vertical="center"/>
    </xf>
    <xf numFmtId="0" fontId="201" fillId="0" borderId="0" xfId="1942" applyFont="1" applyFill="1" applyBorder="1" applyAlignment="1">
      <alignment vertical="center"/>
    </xf>
    <xf numFmtId="0" fontId="201" fillId="0" borderId="0" xfId="0" applyFont="1" applyBorder="1" applyAlignment="1">
      <alignment vertical="center"/>
    </xf>
    <xf numFmtId="0" fontId="201" fillId="0" borderId="0" xfId="0" applyFont="1" applyAlignment="1">
      <alignment horizontal="center" vertical="center"/>
    </xf>
    <xf numFmtId="3" fontId="201" fillId="0" borderId="0" xfId="2316" applyNumberFormat="1" applyFont="1" applyFill="1" applyBorder="1" applyAlignment="1">
      <alignment vertical="center"/>
    </xf>
    <xf numFmtId="191" fontId="201" fillId="0" borderId="0" xfId="2316" applyNumberFormat="1" applyFont="1" applyFill="1" applyBorder="1" applyAlignment="1">
      <alignment vertical="center"/>
    </xf>
    <xf numFmtId="191" fontId="201" fillId="0" borderId="0" xfId="0" applyNumberFormat="1" applyFont="1" applyFill="1" applyBorder="1" applyAlignment="1">
      <alignment horizontal="right" vertical="center"/>
    </xf>
    <xf numFmtId="43" fontId="201" fillId="0" borderId="0" xfId="908" applyFont="1" applyFill="1" applyBorder="1" applyAlignment="1">
      <alignment vertical="center"/>
    </xf>
    <xf numFmtId="192" fontId="201" fillId="0" borderId="0" xfId="908" applyNumberFormat="1" applyFont="1" applyFill="1" applyBorder="1" applyAlignment="1">
      <alignment vertical="center"/>
    </xf>
    <xf numFmtId="0" fontId="201" fillId="0" borderId="0" xfId="2316" applyFont="1" applyFill="1" applyBorder="1" applyAlignment="1">
      <alignment vertical="center"/>
    </xf>
    <xf numFmtId="192" fontId="201" fillId="0" borderId="0" xfId="1028" applyNumberFormat="1" applyFont="1" applyFill="1" applyBorder="1" applyAlignment="1">
      <alignment vertical="center"/>
    </xf>
    <xf numFmtId="192" fontId="201" fillId="0" borderId="0" xfId="2316" applyNumberFormat="1" applyFont="1" applyFill="1" applyBorder="1" applyAlignment="1">
      <alignment vertical="center"/>
    </xf>
    <xf numFmtId="43" fontId="201" fillId="0" borderId="28" xfId="908" applyFont="1" applyFill="1" applyBorder="1" applyAlignment="1">
      <alignment vertical="center"/>
    </xf>
    <xf numFmtId="192" fontId="201" fillId="0" borderId="28" xfId="908" applyNumberFormat="1" applyFont="1" applyFill="1" applyBorder="1" applyAlignment="1">
      <alignment vertical="center"/>
    </xf>
    <xf numFmtId="0" fontId="201" fillId="0" borderId="0" xfId="0" applyFont="1" applyFill="1" applyAlignment="1">
      <alignment horizontal="center" vertical="center"/>
    </xf>
    <xf numFmtId="0" fontId="201" fillId="0" borderId="0" xfId="2316" applyFont="1" applyFill="1" applyAlignment="1">
      <alignment vertical="center"/>
    </xf>
    <xf numFmtId="192" fontId="201" fillId="0" borderId="19" xfId="908" applyNumberFormat="1" applyFont="1" applyFill="1" applyBorder="1" applyAlignment="1">
      <alignment vertical="center"/>
    </xf>
    <xf numFmtId="0" fontId="201" fillId="0" borderId="0" xfId="2316" applyFont="1" applyFill="1" applyBorder="1" applyAlignment="1">
      <alignment horizontal="center" vertical="center"/>
    </xf>
    <xf numFmtId="191" fontId="201" fillId="0" borderId="0" xfId="924" applyNumberFormat="1" applyFont="1" applyFill="1" applyBorder="1" applyAlignment="1">
      <alignment vertical="center"/>
    </xf>
    <xf numFmtId="191" fontId="201" fillId="0" borderId="28" xfId="908" applyNumberFormat="1" applyFont="1" applyFill="1" applyBorder="1" applyAlignment="1">
      <alignment vertical="center"/>
    </xf>
    <xf numFmtId="43" fontId="201" fillId="0" borderId="0" xfId="908" applyFont="1" applyAlignment="1">
      <alignment vertical="center"/>
    </xf>
    <xf numFmtId="0" fontId="200" fillId="0" borderId="0" xfId="0" applyFont="1" applyFill="1" applyAlignment="1">
      <alignment vertical="center"/>
    </xf>
    <xf numFmtId="191" fontId="201" fillId="0" borderId="0" xfId="0" applyNumberFormat="1" applyFont="1" applyFill="1" applyAlignment="1">
      <alignment horizontal="right" vertical="center"/>
    </xf>
    <xf numFmtId="0" fontId="201" fillId="0" borderId="0" xfId="1942" applyFont="1" applyFill="1" applyAlignment="1">
      <alignment vertical="center"/>
    </xf>
    <xf numFmtId="0" fontId="209" fillId="0" borderId="0" xfId="1942" applyFont="1" applyFill="1" applyBorder="1" applyAlignment="1">
      <alignment vertical="center" wrapText="1"/>
    </xf>
    <xf numFmtId="0" fontId="201" fillId="0" borderId="0" xfId="1942" applyFont="1" applyFill="1" applyAlignment="1">
      <alignment vertical="center" wrapText="1"/>
    </xf>
    <xf numFmtId="191" fontId="201" fillId="0" borderId="0" xfId="1942" applyNumberFormat="1" applyFont="1" applyFill="1" applyAlignment="1">
      <alignment vertical="center"/>
    </xf>
    <xf numFmtId="43" fontId="201" fillId="0" borderId="0" xfId="908" applyFont="1" applyFill="1" applyAlignment="1">
      <alignment vertical="center"/>
    </xf>
    <xf numFmtId="43" fontId="201" fillId="0" borderId="0" xfId="1548" applyFont="1" applyFill="1" applyAlignment="1">
      <alignment vertical="center"/>
    </xf>
    <xf numFmtId="0" fontId="200" fillId="0" borderId="0" xfId="1942" applyFont="1" applyFill="1" applyAlignment="1">
      <alignment vertical="center" wrapText="1"/>
    </xf>
    <xf numFmtId="0" fontId="210" fillId="0" borderId="0" xfId="2316" applyFont="1" applyFill="1" applyAlignment="1">
      <alignment vertical="center"/>
    </xf>
    <xf numFmtId="0" fontId="209" fillId="0" borderId="0" xfId="1942" applyFont="1" applyFill="1" applyAlignment="1">
      <alignment vertical="center" wrapText="1"/>
    </xf>
    <xf numFmtId="0" fontId="201" fillId="0" borderId="0" xfId="1942" applyFont="1" applyFill="1" applyAlignment="1">
      <alignment horizontal="center" vertical="center" wrapText="1"/>
    </xf>
    <xf numFmtId="191" fontId="201" fillId="0" borderId="28" xfId="1548" applyNumberFormat="1" applyFont="1" applyFill="1" applyBorder="1" applyAlignment="1">
      <alignment vertical="center"/>
    </xf>
    <xf numFmtId="0" fontId="201" fillId="0" borderId="0" xfId="1942" applyFont="1" applyAlignment="1">
      <alignment vertical="center"/>
    </xf>
    <xf numFmtId="191" fontId="201" fillId="0" borderId="19" xfId="1548" applyNumberFormat="1" applyFont="1" applyFill="1" applyBorder="1" applyAlignment="1">
      <alignment vertical="center"/>
    </xf>
    <xf numFmtId="191" fontId="209" fillId="0" borderId="0" xfId="1942" applyNumberFormat="1" applyFont="1" applyFill="1" applyAlignment="1">
      <alignment vertical="center"/>
    </xf>
    <xf numFmtId="43" fontId="209" fillId="0" borderId="0" xfId="1548" applyFont="1" applyFill="1" applyAlignment="1">
      <alignment vertical="center"/>
    </xf>
    <xf numFmtId="0" fontId="209" fillId="0" borderId="0" xfId="1942" applyFont="1" applyFill="1" applyAlignment="1">
      <alignment vertical="center"/>
    </xf>
    <xf numFmtId="0" fontId="201" fillId="0" borderId="0" xfId="1942" applyFont="1" applyFill="1" applyBorder="1" applyAlignment="1">
      <alignment vertical="center" wrapText="1"/>
    </xf>
    <xf numFmtId="191" fontId="201" fillId="0" borderId="0" xfId="1942" applyNumberFormat="1" applyFont="1" applyFill="1" applyBorder="1" applyAlignment="1">
      <alignment horizontal="right" vertical="center"/>
    </xf>
    <xf numFmtId="191" fontId="201" fillId="0" borderId="28" xfId="1942" applyNumberFormat="1" applyFont="1" applyFill="1" applyBorder="1" applyAlignment="1">
      <alignment horizontal="right" vertical="center"/>
    </xf>
    <xf numFmtId="0" fontId="208" fillId="0" borderId="0" xfId="0" applyFont="1" applyFill="1" applyAlignment="1">
      <alignment vertical="center"/>
    </xf>
    <xf numFmtId="0" fontId="208" fillId="0" borderId="0" xfId="0" applyFont="1" applyFill="1" applyAlignment="1">
      <alignment horizontal="center" vertical="center"/>
    </xf>
    <xf numFmtId="191" fontId="208" fillId="0" borderId="0" xfId="0" applyNumberFormat="1" applyFont="1" applyFill="1" applyAlignment="1">
      <alignment horizontal="right" vertical="center"/>
    </xf>
    <xf numFmtId="49" fontId="201" fillId="0" borderId="0" xfId="0" applyNumberFormat="1" applyFont="1" applyFill="1" applyAlignment="1">
      <alignment vertical="center"/>
    </xf>
    <xf numFmtId="49" fontId="200" fillId="0" borderId="0" xfId="0" applyNumberFormat="1" applyFont="1" applyFill="1" applyAlignment="1">
      <alignment vertical="center"/>
    </xf>
    <xf numFmtId="0" fontId="201" fillId="0" borderId="0" xfId="0" applyFont="1" applyFill="1" applyBorder="1" applyAlignment="1">
      <alignment vertical="center"/>
    </xf>
    <xf numFmtId="0" fontId="200" fillId="0" borderId="0" xfId="0" applyFont="1" applyFill="1" applyBorder="1" applyAlignment="1">
      <alignment horizontal="center" vertical="center"/>
    </xf>
    <xf numFmtId="192" fontId="201" fillId="0" borderId="0" xfId="908" applyNumberFormat="1" applyFont="1" applyFill="1" applyAlignment="1">
      <alignment vertical="center"/>
    </xf>
    <xf numFmtId="191" fontId="201" fillId="0" borderId="0" xfId="0" applyNumberFormat="1" applyFont="1" applyFill="1" applyAlignment="1">
      <alignment vertical="center"/>
    </xf>
    <xf numFmtId="191" fontId="201" fillId="0" borderId="0" xfId="924" applyNumberFormat="1" applyFont="1" applyFill="1" applyAlignment="1">
      <alignment horizontal="left" vertical="center"/>
    </xf>
    <xf numFmtId="188" fontId="201" fillId="0" borderId="0" xfId="908" applyNumberFormat="1" applyFont="1" applyFill="1" applyBorder="1" applyAlignment="1">
      <alignment vertical="center"/>
    </xf>
    <xf numFmtId="191" fontId="201" fillId="0" borderId="0" xfId="0" applyNumberFormat="1" applyFont="1" applyFill="1" applyBorder="1" applyAlignment="1">
      <alignment vertical="center"/>
    </xf>
    <xf numFmtId="192" fontId="201" fillId="0" borderId="0" xfId="0" applyNumberFormat="1" applyFont="1" applyFill="1" applyAlignment="1">
      <alignment vertical="center"/>
    </xf>
    <xf numFmtId="0" fontId="201" fillId="0" borderId="0" xfId="0" applyFont="1" applyFill="1" applyAlignment="1">
      <alignment horizontal="left" vertical="center"/>
    </xf>
    <xf numFmtId="188" fontId="201" fillId="0" borderId="64" xfId="908" applyNumberFormat="1" applyFont="1" applyFill="1" applyBorder="1" applyAlignment="1">
      <alignment vertical="center"/>
    </xf>
    <xf numFmtId="191" fontId="201" fillId="0" borderId="0" xfId="908" applyNumberFormat="1" applyFont="1" applyFill="1" applyAlignment="1">
      <alignment horizontal="left" vertical="center"/>
    </xf>
    <xf numFmtId="49" fontId="201" fillId="0" borderId="0" xfId="0" applyNumberFormat="1" applyFont="1" applyFill="1" applyAlignment="1">
      <alignment horizontal="left" vertical="center"/>
    </xf>
    <xf numFmtId="188" fontId="201" fillId="0" borderId="0" xfId="908" applyNumberFormat="1" applyFont="1" applyFill="1" applyAlignment="1">
      <alignment vertical="center"/>
    </xf>
    <xf numFmtId="188" fontId="201" fillId="0" borderId="0" xfId="0" applyNumberFormat="1" applyFont="1" applyFill="1" applyAlignment="1">
      <alignment vertical="center"/>
    </xf>
    <xf numFmtId="0" fontId="200" fillId="0" borderId="0" xfId="0" applyFont="1" applyFill="1" applyBorder="1" applyAlignment="1">
      <alignment vertical="center"/>
    </xf>
    <xf numFmtId="193" fontId="200" fillId="0" borderId="0" xfId="0" applyNumberFormat="1" applyFont="1" applyFill="1" applyAlignment="1">
      <alignment vertical="center"/>
    </xf>
    <xf numFmtId="188" fontId="201" fillId="0" borderId="0" xfId="0" applyNumberFormat="1" applyFont="1" applyFill="1" applyBorder="1" applyAlignment="1">
      <alignment vertical="center"/>
    </xf>
    <xf numFmtId="188" fontId="201" fillId="0" borderId="19" xfId="0" applyNumberFormat="1" applyFont="1" applyFill="1" applyBorder="1" applyAlignment="1">
      <alignment vertical="center"/>
    </xf>
    <xf numFmtId="0" fontId="192" fillId="0" borderId="0" xfId="0" applyFont="1" applyFill="1" applyBorder="1" applyAlignment="1">
      <alignment vertical="center"/>
    </xf>
    <xf numFmtId="191" fontId="198" fillId="0" borderId="6" xfId="908" applyNumberFormat="1" applyFont="1" applyFill="1" applyBorder="1" applyAlignment="1">
      <alignment horizontal="right" vertical="center"/>
    </xf>
    <xf numFmtId="192" fontId="198" fillId="0" borderId="6" xfId="908" applyNumberFormat="1" applyFont="1" applyFill="1" applyBorder="1" applyAlignment="1">
      <alignment horizontal="center" vertical="center"/>
    </xf>
    <xf numFmtId="0" fontId="198" fillId="0" borderId="0" xfId="1956" applyFont="1" applyFill="1" applyAlignment="1">
      <alignment horizontal="center" vertical="center" wrapText="1"/>
    </xf>
    <xf numFmtId="43" fontId="198" fillId="0" borderId="44" xfId="908" applyFont="1" applyFill="1" applyBorder="1" applyAlignment="1">
      <alignment horizontal="right" vertical="center"/>
    </xf>
    <xf numFmtId="43" fontId="198" fillId="0" borderId="0" xfId="1058" applyFont="1" applyBorder="1" applyAlignment="1">
      <alignment horizontal="right" vertical="center"/>
    </xf>
    <xf numFmtId="191" fontId="201" fillId="0" borderId="28" xfId="0" applyNumberFormat="1" applyFont="1" applyFill="1" applyBorder="1" applyAlignment="1">
      <alignment horizontal="right" vertical="center"/>
    </xf>
    <xf numFmtId="191" fontId="201" fillId="0" borderId="0" xfId="1032" applyNumberFormat="1" applyFont="1" applyFill="1" applyAlignment="1">
      <alignment horizontal="left" vertical="center"/>
    </xf>
    <xf numFmtId="0" fontId="198" fillId="0" borderId="28" xfId="1853" applyFont="1" applyFill="1" applyBorder="1" applyAlignment="1">
      <alignment horizontal="center" vertical="center"/>
    </xf>
    <xf numFmtId="0" fontId="193" fillId="0" borderId="0" xfId="1853" applyFont="1" applyFill="1" applyAlignment="1">
      <alignment horizontal="center" vertical="center"/>
    </xf>
    <xf numFmtId="0" fontId="201" fillId="0" borderId="28" xfId="0" applyFont="1" applyFill="1" applyBorder="1" applyAlignment="1">
      <alignment horizontal="center" vertical="center"/>
    </xf>
    <xf numFmtId="0" fontId="201" fillId="0" borderId="6" xfId="0" applyFont="1" applyFill="1" applyBorder="1" applyAlignment="1">
      <alignment horizontal="center" vertical="center"/>
    </xf>
    <xf numFmtId="0" fontId="201" fillId="0" borderId="64" xfId="0" applyFont="1" applyFill="1" applyBorder="1" applyAlignment="1">
      <alignment horizontal="center" vertical="center"/>
    </xf>
    <xf numFmtId="0" fontId="201" fillId="0" borderId="0" xfId="0" applyFont="1" applyFill="1" applyBorder="1" applyAlignment="1">
      <alignment horizontal="left" vertical="center"/>
    </xf>
    <xf numFmtId="191" fontId="211" fillId="0" borderId="0" xfId="1032" applyNumberFormat="1" applyFont="1" applyFill="1" applyAlignment="1">
      <alignment horizontal="left" vertical="center"/>
    </xf>
    <xf numFmtId="191" fontId="201" fillId="0" borderId="64" xfId="924" applyNumberFormat="1" applyFont="1" applyFill="1" applyBorder="1" applyAlignment="1">
      <alignment horizontal="left" vertical="center"/>
    </xf>
    <xf numFmtId="0" fontId="201" fillId="0" borderId="0" xfId="1885" applyFont="1" applyFill="1" applyBorder="1" applyAlignment="1">
      <alignment vertical="center"/>
    </xf>
    <xf numFmtId="191" fontId="201" fillId="0" borderId="0" xfId="924" applyNumberFormat="1" applyFont="1" applyFill="1" applyBorder="1" applyAlignment="1">
      <alignment horizontal="left" vertical="center"/>
    </xf>
    <xf numFmtId="191" fontId="201" fillId="0" borderId="6" xfId="924" applyNumberFormat="1" applyFont="1" applyFill="1" applyBorder="1" applyAlignment="1">
      <alignment horizontal="left" vertical="center"/>
    </xf>
    <xf numFmtId="191" fontId="201" fillId="0" borderId="6" xfId="924" applyNumberFormat="1" applyFont="1" applyFill="1" applyBorder="1" applyAlignment="1">
      <alignment vertical="center"/>
    </xf>
    <xf numFmtId="191" fontId="201" fillId="0" borderId="0" xfId="1031" applyNumberFormat="1" applyFont="1" applyFill="1" applyAlignment="1">
      <alignment vertical="center"/>
    </xf>
    <xf numFmtId="191" fontId="201" fillId="0" borderId="6" xfId="1032" applyNumberFormat="1" applyFont="1" applyFill="1" applyBorder="1" applyAlignment="1">
      <alignment vertical="center"/>
    </xf>
    <xf numFmtId="191" fontId="201" fillId="0" borderId="0" xfId="1032" applyNumberFormat="1" applyFont="1" applyFill="1" applyBorder="1" applyAlignment="1">
      <alignment vertical="center"/>
    </xf>
    <xf numFmtId="191" fontId="198" fillId="0" borderId="0" xfId="1032" applyNumberFormat="1" applyFont="1" applyFill="1" applyBorder="1" applyAlignment="1">
      <alignment vertical="center"/>
    </xf>
    <xf numFmtId="0" fontId="199" fillId="0" borderId="0" xfId="0" applyFont="1" applyFill="1" applyBorder="1" applyAlignment="1">
      <alignment vertical="center"/>
    </xf>
    <xf numFmtId="191" fontId="198" fillId="0" borderId="0" xfId="1031" applyNumberFormat="1" applyFont="1" applyFill="1" applyBorder="1" applyAlignment="1">
      <alignment vertical="center"/>
    </xf>
    <xf numFmtId="191" fontId="201" fillId="0" borderId="0" xfId="1031" applyNumberFormat="1" applyFont="1" applyFill="1" applyBorder="1" applyAlignment="1">
      <alignment vertical="center"/>
    </xf>
    <xf numFmtId="0" fontId="12" fillId="0" borderId="42" xfId="2322" applyBorder="1" applyAlignment="1"/>
    <xf numFmtId="0" fontId="12" fillId="0" borderId="0" xfId="2322" applyBorder="1" applyAlignment="1"/>
    <xf numFmtId="0" fontId="92" fillId="0" borderId="42" xfId="2324" applyFont="1" applyBorder="1" applyAlignment="1"/>
    <xf numFmtId="0" fontId="92" fillId="0" borderId="0" xfId="2324" applyFont="1" applyBorder="1" applyAlignment="1"/>
    <xf numFmtId="0" fontId="92" fillId="0" borderId="0" xfId="2321" applyFont="1" applyBorder="1" applyAlignment="1"/>
    <xf numFmtId="0" fontId="0" fillId="0" borderId="0" xfId="0" applyBorder="1" applyAlignment="1"/>
    <xf numFmtId="0" fontId="165" fillId="0" borderId="0" xfId="1924" applyFont="1" applyBorder="1"/>
    <xf numFmtId="0" fontId="189" fillId="0" borderId="0" xfId="1924" applyBorder="1"/>
    <xf numFmtId="0" fontId="165" fillId="0" borderId="52" xfId="1921" applyFont="1" applyBorder="1"/>
    <xf numFmtId="0" fontId="162" fillId="0" borderId="0" xfId="1921"/>
    <xf numFmtId="0" fontId="146" fillId="46" borderId="0" xfId="0" applyFont="1" applyFill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center"/>
    </xf>
    <xf numFmtId="192" fontId="146" fillId="47" borderId="0" xfId="908" applyNumberFormat="1" applyFont="1" applyFill="1" applyAlignment="1">
      <alignment horizontal="right"/>
    </xf>
    <xf numFmtId="43" fontId="146" fillId="47" borderId="0" xfId="908" applyFont="1" applyFill="1" applyAlignment="1">
      <alignment horizontal="center"/>
    </xf>
    <xf numFmtId="0" fontId="146" fillId="47" borderId="0" xfId="0" applyFont="1" applyFill="1" applyAlignment="1">
      <alignment horizontal="left" wrapText="1"/>
    </xf>
    <xf numFmtId="0" fontId="146" fillId="47" borderId="0" xfId="0" applyFont="1" applyFill="1" applyAlignment="1">
      <alignment horizontal="left"/>
    </xf>
    <xf numFmtId="0" fontId="146" fillId="47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/>
    </xf>
    <xf numFmtId="0" fontId="149" fillId="0" borderId="28" xfId="0" applyFont="1" applyBorder="1" applyAlignment="1">
      <alignment horizontal="center" vertical="center" wrapText="1"/>
    </xf>
    <xf numFmtId="0" fontId="149" fillId="0" borderId="0" xfId="0" applyFont="1" applyAlignment="1">
      <alignment horizontal="center"/>
    </xf>
    <xf numFmtId="0" fontId="149" fillId="0" borderId="0" xfId="0" applyFont="1" applyAlignment="1">
      <alignment horizontal="left" vertical="top" wrapText="1"/>
    </xf>
    <xf numFmtId="0" fontId="146" fillId="46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 wrapText="1"/>
    </xf>
    <xf numFmtId="0" fontId="146" fillId="0" borderId="28" xfId="0" applyFont="1" applyBorder="1" applyAlignment="1">
      <alignment horizontal="center"/>
    </xf>
    <xf numFmtId="0" fontId="152" fillId="0" borderId="0" xfId="0" applyFont="1" applyAlignment="1">
      <alignment horizontal="left" indent="2"/>
    </xf>
    <xf numFmtId="0" fontId="146" fillId="0" borderId="0" xfId="0" applyFont="1" applyBorder="1" applyAlignment="1">
      <alignment horizontal="left" indent="2"/>
    </xf>
    <xf numFmtId="0" fontId="146" fillId="0" borderId="28" xfId="0" applyFont="1" applyBorder="1" applyAlignment="1">
      <alignment horizontal="center" vertical="center" wrapText="1"/>
    </xf>
    <xf numFmtId="0" fontId="152" fillId="59" borderId="0" xfId="0" applyFont="1" applyFill="1" applyBorder="1" applyAlignment="1">
      <alignment horizontal="left" indent="2"/>
    </xf>
    <xf numFmtId="0" fontId="146" fillId="0" borderId="0" xfId="0" applyFont="1" applyBorder="1" applyAlignment="1">
      <alignment horizontal="center" vertical="center" wrapText="1"/>
    </xf>
    <xf numFmtId="0" fontId="146" fillId="0" borderId="0" xfId="0" applyFont="1" applyAlignment="1">
      <alignment horizontal="center"/>
    </xf>
    <xf numFmtId="49" fontId="146" fillId="0" borderId="28" xfId="0" applyNumberFormat="1" applyFont="1" applyBorder="1" applyAlignment="1">
      <alignment horizontal="center" vertical="center" wrapText="1"/>
    </xf>
    <xf numFmtId="0" fontId="146" fillId="47" borderId="64" xfId="0" applyFont="1" applyFill="1" applyBorder="1" applyAlignment="1">
      <alignment horizontal="center"/>
    </xf>
    <xf numFmtId="0" fontId="146" fillId="46" borderId="0" xfId="0" applyFont="1" applyFill="1" applyAlignment="1">
      <alignment horizontal="left" vertical="center"/>
    </xf>
    <xf numFmtId="192" fontId="146" fillId="46" borderId="0" xfId="908" applyNumberFormat="1" applyFont="1" applyFill="1" applyAlignment="1">
      <alignment horizontal="right" vertical="center"/>
    </xf>
    <xf numFmtId="192" fontId="146" fillId="46" borderId="0" xfId="908" applyNumberFormat="1" applyFont="1" applyFill="1" applyAlignment="1">
      <alignment horizontal="center" vertical="center"/>
    </xf>
    <xf numFmtId="49" fontId="146" fillId="47" borderId="28" xfId="0" applyNumberFormat="1" applyFont="1" applyFill="1" applyBorder="1" applyAlignment="1">
      <alignment horizontal="center"/>
    </xf>
    <xf numFmtId="0" fontId="146" fillId="46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 indent="2"/>
    </xf>
    <xf numFmtId="0" fontId="194" fillId="0" borderId="0" xfId="1853" applyFont="1" applyFill="1" applyAlignment="1">
      <alignment horizontal="center" vertical="center"/>
    </xf>
    <xf numFmtId="0" fontId="198" fillId="0" borderId="28" xfId="1853" applyFont="1" applyFill="1" applyBorder="1" applyAlignment="1">
      <alignment horizontal="center" vertical="center"/>
    </xf>
    <xf numFmtId="0" fontId="198" fillId="0" borderId="64" xfId="1853" applyFont="1" applyBorder="1" applyAlignment="1">
      <alignment horizontal="center" vertical="center"/>
    </xf>
    <xf numFmtId="0" fontId="198" fillId="0" borderId="28" xfId="1853" applyFont="1" applyBorder="1" applyAlignment="1">
      <alignment horizontal="center" vertical="center"/>
    </xf>
    <xf numFmtId="0" fontId="193" fillId="0" borderId="0" xfId="1853" applyFont="1" applyFill="1" applyAlignment="1">
      <alignment horizontal="center" vertical="center"/>
    </xf>
    <xf numFmtId="0" fontId="196" fillId="0" borderId="0" xfId="1973" quotePrefix="1" applyFont="1" applyFill="1" applyAlignment="1">
      <alignment horizontal="center" vertical="center"/>
    </xf>
    <xf numFmtId="0" fontId="196" fillId="0" borderId="0" xfId="1973" applyFont="1" applyFill="1" applyAlignment="1">
      <alignment horizontal="center" vertical="center"/>
    </xf>
    <xf numFmtId="0" fontId="198" fillId="0" borderId="64" xfId="0" applyFont="1" applyFill="1" applyBorder="1" applyAlignment="1">
      <alignment horizontal="center" vertical="center"/>
    </xf>
    <xf numFmtId="0" fontId="198" fillId="0" borderId="28" xfId="0" applyFont="1" applyFill="1" applyBorder="1" applyAlignment="1">
      <alignment horizontal="center" vertical="center"/>
    </xf>
    <xf numFmtId="0" fontId="196" fillId="0" borderId="0" xfId="1973" quotePrefix="1" applyFont="1" applyFill="1" applyAlignment="1">
      <alignment horizontal="center"/>
    </xf>
    <xf numFmtId="0" fontId="196" fillId="0" borderId="0" xfId="1973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3" fillId="0" borderId="0" xfId="0" applyFont="1" applyFill="1" applyAlignment="1">
      <alignment horizontal="center" vertical="center"/>
    </xf>
    <xf numFmtId="0" fontId="201" fillId="0" borderId="28" xfId="0" applyFont="1" applyFill="1" applyBorder="1" applyAlignment="1">
      <alignment horizontal="center" vertical="center"/>
    </xf>
    <xf numFmtId="0" fontId="192" fillId="0" borderId="0" xfId="0" quotePrefix="1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0" fontId="201" fillId="0" borderId="6" xfId="0" applyFont="1" applyFill="1" applyBorder="1" applyAlignment="1">
      <alignment horizontal="center" vertical="center"/>
    </xf>
    <xf numFmtId="0" fontId="201" fillId="0" borderId="64" xfId="0" applyFont="1" applyFill="1" applyBorder="1" applyAlignment="1">
      <alignment horizontal="center" vertical="center"/>
    </xf>
  </cellXfs>
  <cellStyles count="2862">
    <cellStyle name=" a specified number of montd" xfId="1" xr:uid="{00000000-0005-0000-0000-000000000000}"/>
    <cellStyle name=" a specified number of montd 2" xfId="2" xr:uid="{00000000-0005-0000-0000-000001000000}"/>
    <cellStyle name=" a specified number of montd 2 2" xfId="3" xr:uid="{00000000-0005-0000-0000-000002000000}"/>
    <cellStyle name=" a specified number of montd 3" xfId="4" xr:uid="{00000000-0005-0000-0000-000003000000}"/>
    <cellStyle name=" before or after a specified number of montd" xfId="5" xr:uid="{00000000-0005-0000-0000-000004000000}"/>
    <cellStyle name=" before or after a specified number of montd 2" xfId="6" xr:uid="{00000000-0005-0000-0000-000005000000}"/>
    <cellStyle name=" before or after a specified number of montd 2 2" xfId="7" xr:uid="{00000000-0005-0000-0000-000006000000}"/>
    <cellStyle name=" before or after a specified number of montd 3" xfId="8" xr:uid="{00000000-0005-0000-0000-000007000000}"/>
    <cellStyle name=" between two dateœ" xfId="9" xr:uid="{00000000-0005-0000-0000-000008000000}"/>
    <cellStyle name=" between two dateœ 2" xfId="10" xr:uid="{00000000-0005-0000-0000-000009000000}"/>
    <cellStyle name=" between two dateœ 2 2" xfId="11" xr:uid="{00000000-0005-0000-0000-00000A000000}"/>
    <cellStyle name=" between two dateœ 3" xfId="12" xr:uid="{00000000-0005-0000-0000-00000B000000}"/>
    <cellStyle name=" of whole workdays between two dateœ" xfId="13" xr:uid="{00000000-0005-0000-0000-00000C000000}"/>
    <cellStyle name=" of whole workdays between two dateœ 2" xfId="14" xr:uid="{00000000-0005-0000-0000-00000D000000}"/>
    <cellStyle name=" of whole workdays between two dateœ 2 2" xfId="15" xr:uid="{00000000-0005-0000-0000-00000E000000}"/>
    <cellStyle name=" of whole workdays between two dateœ 3" xfId="16" xr:uid="{00000000-0005-0000-0000-00000F000000}"/>
    <cellStyle name="??" xfId="17" xr:uid="{00000000-0005-0000-0000-000010000000}"/>
    <cellStyle name="?? [0.00]_Book2 ??? 2" xfId="18" xr:uid="{00000000-0005-0000-0000-000011000000}"/>
    <cellStyle name="?? [0]_PERSONAL" xfId="19" xr:uid="{00000000-0005-0000-0000-000012000000}"/>
    <cellStyle name="?? 2" xfId="20" xr:uid="{00000000-0005-0000-0000-000013000000}"/>
    <cellStyle name="?? 3" xfId="21" xr:uid="{00000000-0005-0000-0000-000014000000}"/>
    <cellStyle name="???" xfId="22" xr:uid="{00000000-0005-0000-0000-000015000000}"/>
    <cellStyle name="???? [0.00]_Person" xfId="23" xr:uid="{00000000-0005-0000-0000-000016000000}"/>
    <cellStyle name="??????????????????? [0]_PERSONAL" xfId="24" xr:uid="{00000000-0005-0000-0000-000017000000}"/>
    <cellStyle name="???????????????????_PERSONAL" xfId="25" xr:uid="{00000000-0005-0000-0000-000018000000}"/>
    <cellStyle name="????_Person" xfId="26" xr:uid="{00000000-0005-0000-0000-000019000000}"/>
    <cellStyle name="???[0]_liz-ss" xfId="27" xr:uid="{00000000-0005-0000-0000-00001A000000}"/>
    <cellStyle name="???_liz-ss" xfId="28" xr:uid="{00000000-0005-0000-0000-00001B000000}"/>
    <cellStyle name="??_Book2 ??? 2" xfId="29" xr:uid="{00000000-0005-0000-0000-00001C000000}"/>
    <cellStyle name="?W?_DLV" xfId="30" xr:uid="{00000000-0005-0000-0000-00001D000000}"/>
    <cellStyle name="^6A_x0001_" xfId="31" xr:uid="{00000000-0005-0000-0000-00001E000000}"/>
    <cellStyle name="_4005-1 Land Deposit-Q2'13" xfId="32" xr:uid="{00000000-0005-0000-0000-00001F000000}"/>
    <cellStyle name="_4005-1 Land Deposit-Q2'13 2" xfId="33" xr:uid="{00000000-0005-0000-0000-000020000000}"/>
    <cellStyle name="_4005-1 Land Deposit-Q2'13_FS Richy Place YE'13 (26.02.14) CF" xfId="34" xr:uid="{00000000-0005-0000-0000-000021000000}"/>
    <cellStyle name="_4005-1 Land Deposit-Q2'13_FS Richy Place YE'13 (26.02.14) CF 2" xfId="35" xr:uid="{00000000-0005-0000-0000-000022000000}"/>
    <cellStyle name="_Action paln November Easy Buy ซื้อหนี้" xfId="36" xr:uid="{00000000-0005-0000-0000-000023000000}"/>
    <cellStyle name="_Action paln November Easy Buy ซื้อหนี้_Budget Expense 2008 JMT - Revised Q3 (from JMT K.Ji)" xfId="37" xr:uid="{00000000-0005-0000-0000-000024000000}"/>
    <cellStyle name="_Action paln November Easy Buy ซื้อหนี้_Budget Expense 2008 JMT - Revised Q3 (from JMT K.Ji) 2" xfId="38" xr:uid="{00000000-0005-0000-0000-000025000000}"/>
    <cellStyle name="_Action paln November Easy Buy ซื้อหนี้_Budget Expense 2008 JMT - Revised Q3 (from JMT K.Ji)_FS Richy Place Q3'13 (10.11.13)" xfId="39" xr:uid="{00000000-0005-0000-0000-000026000000}"/>
    <cellStyle name="_Action paln November Easy Buy ซื้อหนี้_Budget Expense 2008 JMT - Revised Q3 (from JMT K.Ji)_FS Richy Place YE'13 (26.02.14) CF" xfId="40" xr:uid="{00000000-0005-0000-0000-000027000000}"/>
    <cellStyle name="_Action paln November Easy Buy ซื้อหนี้_Budget Expense 2008 JMT - Revised Q3 (from JMT K.Ji)_FS_Richy Place YE'12 Update (Revised 15.11.13)" xfId="41" xr:uid="{00000000-0005-0000-0000-000028000000}"/>
    <cellStyle name="_Action paln November Easy Buy ซื้อหนี้_FS Richy Place Q3'13 (10.11.13)" xfId="42" xr:uid="{00000000-0005-0000-0000-000029000000}"/>
    <cellStyle name="_Action paln November Easy Buy ซื้อหนี้_FS Richy Place Q3'13 (10.11.13) 2" xfId="43" xr:uid="{00000000-0005-0000-0000-00002A000000}"/>
    <cellStyle name="_Action paln November Easy Buy ซื้อหนี้_FS_Richy Place YE'12 Update (Revised 15.11.13)" xfId="44" xr:uid="{00000000-0005-0000-0000-00002B000000}"/>
    <cellStyle name="_Action paln November Easy Buy ซื้อหนี้_FS_Richy Place YE'12 Update (Revised 15.11.13) 2" xfId="45" xr:uid="{00000000-0005-0000-0000-00002C000000}"/>
    <cellStyle name="_Action paln November Easy Buy ซื้อหนี้_Portfolio 2009(original 1)" xfId="46" xr:uid="{00000000-0005-0000-0000-00002D000000}"/>
    <cellStyle name="_Action paln November Easy Buy ซื้อหนี้_Portfolio 2009(original 1) 2" xfId="47" xr:uid="{00000000-0005-0000-0000-00002E000000}"/>
    <cellStyle name="_Action paln November Easy Buy ซื้อหนี้_Portfolio 2009(original 1)_FS Richy Place Q3'13 (10.11.13)" xfId="48" xr:uid="{00000000-0005-0000-0000-00002F000000}"/>
    <cellStyle name="_Action paln November Easy Buy ซื้อหนี้_Portfolio 2009(original 1)_FS Richy Place YE'13 (26.02.14) CF" xfId="49" xr:uid="{00000000-0005-0000-0000-000030000000}"/>
    <cellStyle name="_Action paln November Easy Buy ซื้อหนี้_Portfolio 2009(original 1)_FS_Richy Place YE'12 Update (Revised 15.11.13)" xfId="50" xr:uid="{00000000-0005-0000-0000-000031000000}"/>
    <cellStyle name="_Action paln November Easy Buy ซื้อหนี้_งบปี 55 เทียบ ปี 56 ไตรมาส 3" xfId="51" xr:uid="{00000000-0005-0000-0000-000032000000}"/>
    <cellStyle name="_Book1" xfId="52" xr:uid="{00000000-0005-0000-0000-000033000000}"/>
    <cellStyle name="_Cash Flow WP - Q412 update" xfId="53" xr:uid="{00000000-0005-0000-0000-000034000000}"/>
    <cellStyle name="_Cash Flow WP - Q412 update_FS Richy Place Q3'13 (10.11.13)" xfId="54" xr:uid="{00000000-0005-0000-0000-000035000000}"/>
    <cellStyle name="_Cash Flow WP - Q412 update_FS Richy Place Q3'13 (10.11.13)_FS Richy Place YE'13 (26.02.14) CF" xfId="55" xr:uid="{00000000-0005-0000-0000-000036000000}"/>
    <cellStyle name="_Cash Flow WP - Q412 update_FS_Richy Place YE'12 Update (Revised 15.11.13)" xfId="56" xr:uid="{00000000-0005-0000-0000-000037000000}"/>
    <cellStyle name="_Cash Flow WP - Q412 update_FS_Richy Place YE'12 Update (Revised 15.11.13)_FS Richy Place YE'13 (26.02.14) CF" xfId="57" xr:uid="{00000000-0005-0000-0000-000038000000}"/>
    <cellStyle name="_Cash Flow WP - Q412 update_งบปี 55 เทียบ ปี 56 ไตรมาส 3" xfId="58" xr:uid="{00000000-0005-0000-0000-000039000000}"/>
    <cellStyle name="_Commision  NFS 032008" xfId="59" xr:uid="{00000000-0005-0000-0000-00003A000000}"/>
    <cellStyle name="_Daily Performance Cetelem Feb08 (1)" xfId="60" xr:uid="{00000000-0005-0000-0000-00003B000000}"/>
    <cellStyle name="_Daily Performance Cetelem Feb08 (1) (1)" xfId="61" xr:uid="{00000000-0005-0000-0000-00003C000000}"/>
    <cellStyle name="_Daily Performance Cetelem Feb08 (1) (1) 2" xfId="62" xr:uid="{00000000-0005-0000-0000-00003D000000}"/>
    <cellStyle name="_Daily Performance Cetelem Feb08 (1) (1)_Budget Expense 2008 JMT - Revised Q3 (from JMT K.Ji)" xfId="63" xr:uid="{00000000-0005-0000-0000-00003E000000}"/>
    <cellStyle name="_Daily Performance Cetelem Feb08 (1) (1)_FS Richy Place Q3'13 (10.11.13)" xfId="64" xr:uid="{00000000-0005-0000-0000-00003F000000}"/>
    <cellStyle name="_Daily Performance Cetelem Feb08 (1) (1)_FS Richy Place Q3'13 (10.11.13) 2" xfId="65" xr:uid="{00000000-0005-0000-0000-000040000000}"/>
    <cellStyle name="_Daily Performance Cetelem Feb08 (1) (1)_FS Richy Place Q3'13 (10.11.13)_FS Richy Place YE'13 (26.02.14) CF" xfId="66" xr:uid="{00000000-0005-0000-0000-000041000000}"/>
    <cellStyle name="_Daily Performance Cetelem Feb08 (1) (1)_FS Richy Place Q3'13 (10.11.13)_FS Richy Place YE'13 (26.02.14) CF 2" xfId="67" xr:uid="{00000000-0005-0000-0000-000042000000}"/>
    <cellStyle name="_Daily Performance Cetelem Feb08 (1) (1)_FS Richy Place YE'13 (26.02.14) CF" xfId="68" xr:uid="{00000000-0005-0000-0000-000043000000}"/>
    <cellStyle name="_Daily Performance Cetelem Feb08 (1) (1)_FS_Richy Place YE'12 Update (Revised 15.11.13)" xfId="69" xr:uid="{00000000-0005-0000-0000-000044000000}"/>
    <cellStyle name="_Daily Performance Cetelem Feb08 (1) (1)_FS_Richy Place YE'12 Update (Revised 15.11.13) 2" xfId="70" xr:uid="{00000000-0005-0000-0000-000045000000}"/>
    <cellStyle name="_Daily Performance Cetelem Feb08 (1) (1)_FS_Richy Place YE'12 Update (Revised 15.11.13)_FS Richy Place YE'13 (26.02.14) CF" xfId="71" xr:uid="{00000000-0005-0000-0000-000046000000}"/>
    <cellStyle name="_Daily Performance Cetelem Feb08 (1) (1)_FS_Richy Place YE'12 Update (Revised 15.11.13)_FS Richy Place YE'13 (26.02.14) CF 2" xfId="72" xr:uid="{00000000-0005-0000-0000-000047000000}"/>
    <cellStyle name="_Daily Performance Cetelem Feb08 (1) (1)_Portfolio 2008 for auditor" xfId="73" xr:uid="{00000000-0005-0000-0000-000048000000}"/>
    <cellStyle name="_Daily Performance Cetelem Feb08 (1) (1)_Portfolio 2008 for auditor 2" xfId="74" xr:uid="{00000000-0005-0000-0000-000049000000}"/>
    <cellStyle name="_Daily Performance Cetelem Feb08 (1) (1)_Portfolio 2008 for auditor_FS Richy Place Q3'13 (10.11.13)" xfId="75" xr:uid="{00000000-0005-0000-0000-00004A000000}"/>
    <cellStyle name="_Daily Performance Cetelem Feb08 (1) (1)_Portfolio 2008 for auditor_FS Richy Place Q3'13 (10.11.13) 2" xfId="76" xr:uid="{00000000-0005-0000-0000-00004B000000}"/>
    <cellStyle name="_Daily Performance Cetelem Feb08 (1) (1)_Portfolio 2008 for auditor_FS Richy Place YE'13 (26.02.14) CF" xfId="77" xr:uid="{00000000-0005-0000-0000-00004C000000}"/>
    <cellStyle name="_Daily Performance Cetelem Feb08 (1) (1)_Portfolio 2008 for auditor_FS_Richy Place YE'12 Update (Revised 15.11.13)" xfId="78" xr:uid="{00000000-0005-0000-0000-00004D000000}"/>
    <cellStyle name="_Daily Performance Cetelem Feb08 (1) (1)_Portfolio 2008 for auditor_FS_Richy Place YE'12 Update (Revised 15.11.13) 2" xfId="79" xr:uid="{00000000-0005-0000-0000-00004E000000}"/>
    <cellStyle name="_Daily Performance Cetelem Feb08 (1) (1)_Portfolio 2008 for auditor_งบปี 55 เทียบ ปี 56 ไตรมาส 3" xfId="80" xr:uid="{00000000-0005-0000-0000-00004F000000}"/>
    <cellStyle name="_Daily Performance Cetelem Feb08 (1) (1)_Portfolio 2009(original 1)" xfId="81" xr:uid="{00000000-0005-0000-0000-000050000000}"/>
    <cellStyle name="_Daily Performance Cetelem Feb08 (1) (1)_งบปี 55 เทียบ ปี 56 ไตรมาส 3" xfId="82" xr:uid="{00000000-0005-0000-0000-000051000000}"/>
    <cellStyle name="_Daily Performance Cetelem Feb08 (1) 10" xfId="83" xr:uid="{00000000-0005-0000-0000-000052000000}"/>
    <cellStyle name="_Daily Performance Cetelem Feb08 (1) 100" xfId="84" xr:uid="{00000000-0005-0000-0000-000053000000}"/>
    <cellStyle name="_Daily Performance Cetelem Feb08 (1) 101" xfId="85" xr:uid="{00000000-0005-0000-0000-000054000000}"/>
    <cellStyle name="_Daily Performance Cetelem Feb08 (1) 102" xfId="86" xr:uid="{00000000-0005-0000-0000-000055000000}"/>
    <cellStyle name="_Daily Performance Cetelem Feb08 (1) 103" xfId="87" xr:uid="{00000000-0005-0000-0000-000056000000}"/>
    <cellStyle name="_Daily Performance Cetelem Feb08 (1) 104" xfId="88" xr:uid="{00000000-0005-0000-0000-000057000000}"/>
    <cellStyle name="_Daily Performance Cetelem Feb08 (1) 105" xfId="89" xr:uid="{00000000-0005-0000-0000-000058000000}"/>
    <cellStyle name="_Daily Performance Cetelem Feb08 (1) 106" xfId="90" xr:uid="{00000000-0005-0000-0000-000059000000}"/>
    <cellStyle name="_Daily Performance Cetelem Feb08 (1) 107" xfId="91" xr:uid="{00000000-0005-0000-0000-00005A000000}"/>
    <cellStyle name="_Daily Performance Cetelem Feb08 (1) 108" xfId="92" xr:uid="{00000000-0005-0000-0000-00005B000000}"/>
    <cellStyle name="_Daily Performance Cetelem Feb08 (1) 109" xfId="93" xr:uid="{00000000-0005-0000-0000-00005C000000}"/>
    <cellStyle name="_Daily Performance Cetelem Feb08 (1) 11" xfId="94" xr:uid="{00000000-0005-0000-0000-00005D000000}"/>
    <cellStyle name="_Daily Performance Cetelem Feb08 (1) 110" xfId="95" xr:uid="{00000000-0005-0000-0000-00005E000000}"/>
    <cellStyle name="_Daily Performance Cetelem Feb08 (1) 111" xfId="96" xr:uid="{00000000-0005-0000-0000-00005F000000}"/>
    <cellStyle name="_Daily Performance Cetelem Feb08 (1) 112" xfId="97" xr:uid="{00000000-0005-0000-0000-000060000000}"/>
    <cellStyle name="_Daily Performance Cetelem Feb08 (1) 113" xfId="98" xr:uid="{00000000-0005-0000-0000-000061000000}"/>
    <cellStyle name="_Daily Performance Cetelem Feb08 (1) 114" xfId="99" xr:uid="{00000000-0005-0000-0000-000062000000}"/>
    <cellStyle name="_Daily Performance Cetelem Feb08 (1) 115" xfId="100" xr:uid="{00000000-0005-0000-0000-000063000000}"/>
    <cellStyle name="_Daily Performance Cetelem Feb08 (1) 12" xfId="101" xr:uid="{00000000-0005-0000-0000-000064000000}"/>
    <cellStyle name="_Daily Performance Cetelem Feb08 (1) 13" xfId="102" xr:uid="{00000000-0005-0000-0000-000065000000}"/>
    <cellStyle name="_Daily Performance Cetelem Feb08 (1) 14" xfId="103" xr:uid="{00000000-0005-0000-0000-000066000000}"/>
    <cellStyle name="_Daily Performance Cetelem Feb08 (1) 15" xfId="104" xr:uid="{00000000-0005-0000-0000-000067000000}"/>
    <cellStyle name="_Daily Performance Cetelem Feb08 (1) 16" xfId="105" xr:uid="{00000000-0005-0000-0000-000068000000}"/>
    <cellStyle name="_Daily Performance Cetelem Feb08 (1) 17" xfId="106" xr:uid="{00000000-0005-0000-0000-000069000000}"/>
    <cellStyle name="_Daily Performance Cetelem Feb08 (1) 18" xfId="107" xr:uid="{00000000-0005-0000-0000-00006A000000}"/>
    <cellStyle name="_Daily Performance Cetelem Feb08 (1) 19" xfId="108" xr:uid="{00000000-0005-0000-0000-00006B000000}"/>
    <cellStyle name="_Daily Performance Cetelem Feb08 (1) 2" xfId="109" xr:uid="{00000000-0005-0000-0000-00006C000000}"/>
    <cellStyle name="_Daily Performance Cetelem Feb08 (1) 20" xfId="110" xr:uid="{00000000-0005-0000-0000-00006D000000}"/>
    <cellStyle name="_Daily Performance Cetelem Feb08 (1) 21" xfId="111" xr:uid="{00000000-0005-0000-0000-00006E000000}"/>
    <cellStyle name="_Daily Performance Cetelem Feb08 (1) 22" xfId="112" xr:uid="{00000000-0005-0000-0000-00006F000000}"/>
    <cellStyle name="_Daily Performance Cetelem Feb08 (1) 23" xfId="113" xr:uid="{00000000-0005-0000-0000-000070000000}"/>
    <cellStyle name="_Daily Performance Cetelem Feb08 (1) 24" xfId="114" xr:uid="{00000000-0005-0000-0000-000071000000}"/>
    <cellStyle name="_Daily Performance Cetelem Feb08 (1) 25" xfId="115" xr:uid="{00000000-0005-0000-0000-000072000000}"/>
    <cellStyle name="_Daily Performance Cetelem Feb08 (1) 26" xfId="116" xr:uid="{00000000-0005-0000-0000-000073000000}"/>
    <cellStyle name="_Daily Performance Cetelem Feb08 (1) 27" xfId="117" xr:uid="{00000000-0005-0000-0000-000074000000}"/>
    <cellStyle name="_Daily Performance Cetelem Feb08 (1) 28" xfId="118" xr:uid="{00000000-0005-0000-0000-000075000000}"/>
    <cellStyle name="_Daily Performance Cetelem Feb08 (1) 29" xfId="119" xr:uid="{00000000-0005-0000-0000-000076000000}"/>
    <cellStyle name="_Daily Performance Cetelem Feb08 (1) 3" xfId="120" xr:uid="{00000000-0005-0000-0000-000077000000}"/>
    <cellStyle name="_Daily Performance Cetelem Feb08 (1) 30" xfId="121" xr:uid="{00000000-0005-0000-0000-000078000000}"/>
    <cellStyle name="_Daily Performance Cetelem Feb08 (1) 31" xfId="122" xr:uid="{00000000-0005-0000-0000-000079000000}"/>
    <cellStyle name="_Daily Performance Cetelem Feb08 (1) 32" xfId="123" xr:uid="{00000000-0005-0000-0000-00007A000000}"/>
    <cellStyle name="_Daily Performance Cetelem Feb08 (1) 33" xfId="124" xr:uid="{00000000-0005-0000-0000-00007B000000}"/>
    <cellStyle name="_Daily Performance Cetelem Feb08 (1) 34" xfId="125" xr:uid="{00000000-0005-0000-0000-00007C000000}"/>
    <cellStyle name="_Daily Performance Cetelem Feb08 (1) 35" xfId="126" xr:uid="{00000000-0005-0000-0000-00007D000000}"/>
    <cellStyle name="_Daily Performance Cetelem Feb08 (1) 36" xfId="127" xr:uid="{00000000-0005-0000-0000-00007E000000}"/>
    <cellStyle name="_Daily Performance Cetelem Feb08 (1) 37" xfId="128" xr:uid="{00000000-0005-0000-0000-00007F000000}"/>
    <cellStyle name="_Daily Performance Cetelem Feb08 (1) 38" xfId="129" xr:uid="{00000000-0005-0000-0000-000080000000}"/>
    <cellStyle name="_Daily Performance Cetelem Feb08 (1) 39" xfId="130" xr:uid="{00000000-0005-0000-0000-000081000000}"/>
    <cellStyle name="_Daily Performance Cetelem Feb08 (1) 4" xfId="131" xr:uid="{00000000-0005-0000-0000-000082000000}"/>
    <cellStyle name="_Daily Performance Cetelem Feb08 (1) 40" xfId="132" xr:uid="{00000000-0005-0000-0000-000083000000}"/>
    <cellStyle name="_Daily Performance Cetelem Feb08 (1) 41" xfId="133" xr:uid="{00000000-0005-0000-0000-000084000000}"/>
    <cellStyle name="_Daily Performance Cetelem Feb08 (1) 42" xfId="134" xr:uid="{00000000-0005-0000-0000-000085000000}"/>
    <cellStyle name="_Daily Performance Cetelem Feb08 (1) 43" xfId="135" xr:uid="{00000000-0005-0000-0000-000086000000}"/>
    <cellStyle name="_Daily Performance Cetelem Feb08 (1) 44" xfId="136" xr:uid="{00000000-0005-0000-0000-000087000000}"/>
    <cellStyle name="_Daily Performance Cetelem Feb08 (1) 45" xfId="137" xr:uid="{00000000-0005-0000-0000-000088000000}"/>
    <cellStyle name="_Daily Performance Cetelem Feb08 (1) 46" xfId="138" xr:uid="{00000000-0005-0000-0000-000089000000}"/>
    <cellStyle name="_Daily Performance Cetelem Feb08 (1) 47" xfId="139" xr:uid="{00000000-0005-0000-0000-00008A000000}"/>
    <cellStyle name="_Daily Performance Cetelem Feb08 (1) 48" xfId="140" xr:uid="{00000000-0005-0000-0000-00008B000000}"/>
    <cellStyle name="_Daily Performance Cetelem Feb08 (1) 49" xfId="141" xr:uid="{00000000-0005-0000-0000-00008C000000}"/>
    <cellStyle name="_Daily Performance Cetelem Feb08 (1) 5" xfId="142" xr:uid="{00000000-0005-0000-0000-00008D000000}"/>
    <cellStyle name="_Daily Performance Cetelem Feb08 (1) 50" xfId="143" xr:uid="{00000000-0005-0000-0000-00008E000000}"/>
    <cellStyle name="_Daily Performance Cetelem Feb08 (1) 51" xfId="144" xr:uid="{00000000-0005-0000-0000-00008F000000}"/>
    <cellStyle name="_Daily Performance Cetelem Feb08 (1) 52" xfId="145" xr:uid="{00000000-0005-0000-0000-000090000000}"/>
    <cellStyle name="_Daily Performance Cetelem Feb08 (1) 53" xfId="146" xr:uid="{00000000-0005-0000-0000-000091000000}"/>
    <cellStyle name="_Daily Performance Cetelem Feb08 (1) 54" xfId="147" xr:uid="{00000000-0005-0000-0000-000092000000}"/>
    <cellStyle name="_Daily Performance Cetelem Feb08 (1) 55" xfId="148" xr:uid="{00000000-0005-0000-0000-000093000000}"/>
    <cellStyle name="_Daily Performance Cetelem Feb08 (1) 56" xfId="149" xr:uid="{00000000-0005-0000-0000-000094000000}"/>
    <cellStyle name="_Daily Performance Cetelem Feb08 (1) 57" xfId="150" xr:uid="{00000000-0005-0000-0000-000095000000}"/>
    <cellStyle name="_Daily Performance Cetelem Feb08 (1) 58" xfId="151" xr:uid="{00000000-0005-0000-0000-000096000000}"/>
    <cellStyle name="_Daily Performance Cetelem Feb08 (1) 59" xfId="152" xr:uid="{00000000-0005-0000-0000-000097000000}"/>
    <cellStyle name="_Daily Performance Cetelem Feb08 (1) 6" xfId="153" xr:uid="{00000000-0005-0000-0000-000098000000}"/>
    <cellStyle name="_Daily Performance Cetelem Feb08 (1) 60" xfId="154" xr:uid="{00000000-0005-0000-0000-000099000000}"/>
    <cellStyle name="_Daily Performance Cetelem Feb08 (1) 61" xfId="155" xr:uid="{00000000-0005-0000-0000-00009A000000}"/>
    <cellStyle name="_Daily Performance Cetelem Feb08 (1) 62" xfId="156" xr:uid="{00000000-0005-0000-0000-00009B000000}"/>
    <cellStyle name="_Daily Performance Cetelem Feb08 (1) 63" xfId="157" xr:uid="{00000000-0005-0000-0000-00009C000000}"/>
    <cellStyle name="_Daily Performance Cetelem Feb08 (1) 64" xfId="158" xr:uid="{00000000-0005-0000-0000-00009D000000}"/>
    <cellStyle name="_Daily Performance Cetelem Feb08 (1) 65" xfId="159" xr:uid="{00000000-0005-0000-0000-00009E000000}"/>
    <cellStyle name="_Daily Performance Cetelem Feb08 (1) 66" xfId="160" xr:uid="{00000000-0005-0000-0000-00009F000000}"/>
    <cellStyle name="_Daily Performance Cetelem Feb08 (1) 67" xfId="161" xr:uid="{00000000-0005-0000-0000-0000A0000000}"/>
    <cellStyle name="_Daily Performance Cetelem Feb08 (1) 68" xfId="162" xr:uid="{00000000-0005-0000-0000-0000A1000000}"/>
    <cellStyle name="_Daily Performance Cetelem Feb08 (1) 69" xfId="163" xr:uid="{00000000-0005-0000-0000-0000A2000000}"/>
    <cellStyle name="_Daily Performance Cetelem Feb08 (1) 7" xfId="164" xr:uid="{00000000-0005-0000-0000-0000A3000000}"/>
    <cellStyle name="_Daily Performance Cetelem Feb08 (1) 70" xfId="165" xr:uid="{00000000-0005-0000-0000-0000A4000000}"/>
    <cellStyle name="_Daily Performance Cetelem Feb08 (1) 71" xfId="166" xr:uid="{00000000-0005-0000-0000-0000A5000000}"/>
    <cellStyle name="_Daily Performance Cetelem Feb08 (1) 72" xfId="167" xr:uid="{00000000-0005-0000-0000-0000A6000000}"/>
    <cellStyle name="_Daily Performance Cetelem Feb08 (1) 73" xfId="168" xr:uid="{00000000-0005-0000-0000-0000A7000000}"/>
    <cellStyle name="_Daily Performance Cetelem Feb08 (1) 74" xfId="169" xr:uid="{00000000-0005-0000-0000-0000A8000000}"/>
    <cellStyle name="_Daily Performance Cetelem Feb08 (1) 75" xfId="170" xr:uid="{00000000-0005-0000-0000-0000A9000000}"/>
    <cellStyle name="_Daily Performance Cetelem Feb08 (1) 76" xfId="171" xr:uid="{00000000-0005-0000-0000-0000AA000000}"/>
    <cellStyle name="_Daily Performance Cetelem Feb08 (1) 77" xfId="172" xr:uid="{00000000-0005-0000-0000-0000AB000000}"/>
    <cellStyle name="_Daily Performance Cetelem Feb08 (1) 78" xfId="173" xr:uid="{00000000-0005-0000-0000-0000AC000000}"/>
    <cellStyle name="_Daily Performance Cetelem Feb08 (1) 79" xfId="174" xr:uid="{00000000-0005-0000-0000-0000AD000000}"/>
    <cellStyle name="_Daily Performance Cetelem Feb08 (1) 8" xfId="175" xr:uid="{00000000-0005-0000-0000-0000AE000000}"/>
    <cellStyle name="_Daily Performance Cetelem Feb08 (1) 80" xfId="176" xr:uid="{00000000-0005-0000-0000-0000AF000000}"/>
    <cellStyle name="_Daily Performance Cetelem Feb08 (1) 81" xfId="177" xr:uid="{00000000-0005-0000-0000-0000B0000000}"/>
    <cellStyle name="_Daily Performance Cetelem Feb08 (1) 82" xfId="178" xr:uid="{00000000-0005-0000-0000-0000B1000000}"/>
    <cellStyle name="_Daily Performance Cetelem Feb08 (1) 83" xfId="179" xr:uid="{00000000-0005-0000-0000-0000B2000000}"/>
    <cellStyle name="_Daily Performance Cetelem Feb08 (1) 84" xfId="180" xr:uid="{00000000-0005-0000-0000-0000B3000000}"/>
    <cellStyle name="_Daily Performance Cetelem Feb08 (1) 85" xfId="181" xr:uid="{00000000-0005-0000-0000-0000B4000000}"/>
    <cellStyle name="_Daily Performance Cetelem Feb08 (1) 86" xfId="182" xr:uid="{00000000-0005-0000-0000-0000B5000000}"/>
    <cellStyle name="_Daily Performance Cetelem Feb08 (1) 87" xfId="183" xr:uid="{00000000-0005-0000-0000-0000B6000000}"/>
    <cellStyle name="_Daily Performance Cetelem Feb08 (1) 88" xfId="184" xr:uid="{00000000-0005-0000-0000-0000B7000000}"/>
    <cellStyle name="_Daily Performance Cetelem Feb08 (1) 89" xfId="185" xr:uid="{00000000-0005-0000-0000-0000B8000000}"/>
    <cellStyle name="_Daily Performance Cetelem Feb08 (1) 9" xfId="186" xr:uid="{00000000-0005-0000-0000-0000B9000000}"/>
    <cellStyle name="_Daily Performance Cetelem Feb08 (1) 90" xfId="187" xr:uid="{00000000-0005-0000-0000-0000BA000000}"/>
    <cellStyle name="_Daily Performance Cetelem Feb08 (1) 91" xfId="188" xr:uid="{00000000-0005-0000-0000-0000BB000000}"/>
    <cellStyle name="_Daily Performance Cetelem Feb08 (1) 92" xfId="189" xr:uid="{00000000-0005-0000-0000-0000BC000000}"/>
    <cellStyle name="_Daily Performance Cetelem Feb08 (1) 93" xfId="190" xr:uid="{00000000-0005-0000-0000-0000BD000000}"/>
    <cellStyle name="_Daily Performance Cetelem Feb08 (1) 94" xfId="191" xr:uid="{00000000-0005-0000-0000-0000BE000000}"/>
    <cellStyle name="_Daily Performance Cetelem Feb08 (1) 95" xfId="192" xr:uid="{00000000-0005-0000-0000-0000BF000000}"/>
    <cellStyle name="_Daily Performance Cetelem Feb08 (1) 96" xfId="193" xr:uid="{00000000-0005-0000-0000-0000C0000000}"/>
    <cellStyle name="_Daily Performance Cetelem Feb08 (1) 97" xfId="194" xr:uid="{00000000-0005-0000-0000-0000C1000000}"/>
    <cellStyle name="_Daily Performance Cetelem Feb08 (1) 98" xfId="195" xr:uid="{00000000-0005-0000-0000-0000C2000000}"/>
    <cellStyle name="_Daily Performance Cetelem Feb08 (1) 99" xfId="196" xr:uid="{00000000-0005-0000-0000-0000C3000000}"/>
    <cellStyle name="_Daily Performance Cetelem Feb08 (1)_Budget Expense 2008 JMT - Revised Q3 (from JMT K.Ji)" xfId="197" xr:uid="{00000000-0005-0000-0000-0000C4000000}"/>
    <cellStyle name="_Daily Performance Cetelem Feb08 (1)_FS Richy Place Q3'13 (10.11.13)" xfId="198" xr:uid="{00000000-0005-0000-0000-0000C5000000}"/>
    <cellStyle name="_Daily Performance Cetelem Feb08 (1)_FS Richy Place Q3'13 (10.11.13) 2" xfId="199" xr:uid="{00000000-0005-0000-0000-0000C6000000}"/>
    <cellStyle name="_Daily Performance Cetelem Feb08 (1)_FS Richy Place Q3'13 (10.11.13)_FS Richy Place YE'13 (26.02.14) CF" xfId="200" xr:uid="{00000000-0005-0000-0000-0000C7000000}"/>
    <cellStyle name="_Daily Performance Cetelem Feb08 (1)_FS Richy Place Q3'13 (10.11.13)_FS Richy Place YE'13 (26.02.14) CF 2" xfId="201" xr:uid="{00000000-0005-0000-0000-0000C8000000}"/>
    <cellStyle name="_Daily Performance Cetelem Feb08 (1)_FS Richy Place YE'13 (26.02.14) CF" xfId="202" xr:uid="{00000000-0005-0000-0000-0000C9000000}"/>
    <cellStyle name="_Daily Performance Cetelem Feb08 (1)_FS_Richy Place YE'12 Update (Revised 15.11.13)" xfId="203" xr:uid="{00000000-0005-0000-0000-0000CA000000}"/>
    <cellStyle name="_Daily Performance Cetelem Feb08 (1)_FS_Richy Place YE'12 Update (Revised 15.11.13) 2" xfId="204" xr:uid="{00000000-0005-0000-0000-0000CB000000}"/>
    <cellStyle name="_Daily Performance Cetelem Feb08 (1)_FS_Richy Place YE'12 Update (Revised 15.11.13)_FS Richy Place YE'13 (26.02.14) CF" xfId="205" xr:uid="{00000000-0005-0000-0000-0000CC000000}"/>
    <cellStyle name="_Daily Performance Cetelem Feb08 (1)_FS_Richy Place YE'12 Update (Revised 15.11.13)_FS Richy Place YE'13 (26.02.14) CF 2" xfId="206" xr:uid="{00000000-0005-0000-0000-0000CD000000}"/>
    <cellStyle name="_Daily Performance Cetelem Feb08 (1)_Portfolio 2008 for auditor" xfId="207" xr:uid="{00000000-0005-0000-0000-0000CE000000}"/>
    <cellStyle name="_Daily Performance Cetelem Feb08 (1)_Portfolio 2008 for auditor 2" xfId="208" xr:uid="{00000000-0005-0000-0000-0000CF000000}"/>
    <cellStyle name="_Daily Performance Cetelem Feb08 (1)_Portfolio 2008 for auditor_FS Richy Place Q3'13 (10.11.13)" xfId="209" xr:uid="{00000000-0005-0000-0000-0000D0000000}"/>
    <cellStyle name="_Daily Performance Cetelem Feb08 (1)_Portfolio 2008 for auditor_FS Richy Place Q3'13 (10.11.13) 2" xfId="210" xr:uid="{00000000-0005-0000-0000-0000D1000000}"/>
    <cellStyle name="_Daily Performance Cetelem Feb08 (1)_Portfolio 2008 for auditor_FS Richy Place YE'13 (26.02.14) CF" xfId="211" xr:uid="{00000000-0005-0000-0000-0000D2000000}"/>
    <cellStyle name="_Daily Performance Cetelem Feb08 (1)_Portfolio 2008 for auditor_FS_Richy Place YE'12 Update (Revised 15.11.13)" xfId="212" xr:uid="{00000000-0005-0000-0000-0000D3000000}"/>
    <cellStyle name="_Daily Performance Cetelem Feb08 (1)_Portfolio 2008 for auditor_FS_Richy Place YE'12 Update (Revised 15.11.13) 2" xfId="213" xr:uid="{00000000-0005-0000-0000-0000D4000000}"/>
    <cellStyle name="_Daily Performance Cetelem Feb08 (1)_Portfolio 2008 for auditor_งบปี 55 เทียบ ปี 56 ไตรมาส 3" xfId="214" xr:uid="{00000000-0005-0000-0000-0000D5000000}"/>
    <cellStyle name="_Daily Performance Cetelem Feb08 (1)_Portfolio 2009(original 1)" xfId="215" xr:uid="{00000000-0005-0000-0000-0000D6000000}"/>
    <cellStyle name="_Daily Performance Cetelem Feb08 (1)_งบปี 55 เทียบ ปี 56 ไตรมาส 3" xfId="216" xr:uid="{00000000-0005-0000-0000-0000D7000000}"/>
    <cellStyle name="_Daily performance Report AEON 25%35% 16-06-2007-2" xfId="217" xr:uid="{00000000-0005-0000-0000-0000D8000000}"/>
    <cellStyle name="_Daily performance Report AEON 25%35% 16-06-2007-2 2" xfId="218" xr:uid="{00000000-0005-0000-0000-0000D9000000}"/>
    <cellStyle name="_Daily performance Report AEON 25%35% 16-06-2007-2_Budget 2008" xfId="219" xr:uid="{00000000-0005-0000-0000-0000DA000000}"/>
    <cellStyle name="_Daily performance Report AEON 25%35% 16-06-2007-2_Budget 2008_Portfolio 2008(original)" xfId="220" xr:uid="{00000000-0005-0000-0000-0000DB000000}"/>
    <cellStyle name="_Daily performance Report AEON 25%35% 16-06-2007-2_Budget Expense 2008 JMT - Revised Q3 (from JMT K.Ji)" xfId="221" xr:uid="{00000000-0005-0000-0000-0000DC000000}"/>
    <cellStyle name="_Daily performance Report AEON 25%35% 16-06-2007-2_Budget P&amp;L 2008 JMT - Revised 1 (4)" xfId="222" xr:uid="{00000000-0005-0000-0000-0000DD000000}"/>
    <cellStyle name="_Daily performance Report AEON 25%35% 16-06-2007-2_Budget P&amp;L 2008 JMT - Revised 1 (4)_Portfolio 2008(original)" xfId="223" xr:uid="{00000000-0005-0000-0000-0000DE000000}"/>
    <cellStyle name="_Daily performance Report AEON 25%35% 16-06-2007-2_FS Richy Place Q3'13 (10.11.13)" xfId="224" xr:uid="{00000000-0005-0000-0000-0000DF000000}"/>
    <cellStyle name="_Daily performance Report AEON 25%35% 16-06-2007-2_FS Richy Place Q3'13 (10.11.13) 2" xfId="225" xr:uid="{00000000-0005-0000-0000-0000E0000000}"/>
    <cellStyle name="_Daily performance Report AEON 25%35% 16-06-2007-2_FS Richy Place Q3'13 (10.11.13)_FS Richy Place YE'13 (26.02.14) CF" xfId="226" xr:uid="{00000000-0005-0000-0000-0000E1000000}"/>
    <cellStyle name="_Daily performance Report AEON 25%35% 16-06-2007-2_FS Richy Place Q3'13 (10.11.13)_FS Richy Place YE'13 (26.02.14) CF 2" xfId="227" xr:uid="{00000000-0005-0000-0000-0000E2000000}"/>
    <cellStyle name="_Daily performance Report AEON 25%35% 16-06-2007-2_FS Richy Place YE'13 (26.02.14) CF" xfId="228" xr:uid="{00000000-0005-0000-0000-0000E3000000}"/>
    <cellStyle name="_Daily performance Report AEON 25%35% 16-06-2007-2_FS_Richy Place YE'12 Update (Revised 15.11.13)" xfId="229" xr:uid="{00000000-0005-0000-0000-0000E4000000}"/>
    <cellStyle name="_Daily performance Report AEON 25%35% 16-06-2007-2_FS_Richy Place YE'12 Update (Revised 15.11.13) 2" xfId="230" xr:uid="{00000000-0005-0000-0000-0000E5000000}"/>
    <cellStyle name="_Daily performance Report AEON 25%35% 16-06-2007-2_FS_Richy Place YE'12 Update (Revised 15.11.13)_FS Richy Place YE'13 (26.02.14) CF" xfId="231" xr:uid="{00000000-0005-0000-0000-0000E6000000}"/>
    <cellStyle name="_Daily performance Report AEON 25%35% 16-06-2007-2_FS_Richy Place YE'12 Update (Revised 15.11.13)_FS Richy Place YE'13 (26.02.14) CF 2" xfId="232" xr:uid="{00000000-0005-0000-0000-0000E7000000}"/>
    <cellStyle name="_Daily performance Report AEON 25%35% 16-06-2007-2_KPI Collector" xfId="233" xr:uid="{00000000-0005-0000-0000-0000E8000000}"/>
    <cellStyle name="_Daily performance Report AEON 25%35% 16-06-2007-2_KPI Collector 2" xfId="234" xr:uid="{00000000-0005-0000-0000-0000E9000000}"/>
    <cellStyle name="_Daily performance Report AEON 25%35% 16-06-2007-2_KPI Collector.xls1" xfId="235" xr:uid="{00000000-0005-0000-0000-0000EA000000}"/>
    <cellStyle name="_Daily performance Report AEON 25%35% 16-06-2007-2_KPI Collector.xls1 2" xfId="236" xr:uid="{00000000-0005-0000-0000-0000EB000000}"/>
    <cellStyle name="_Daily performance Report AEON 25%35% 16-06-2007-2_KPI Collector.xls1_Budget 2008" xfId="237" xr:uid="{00000000-0005-0000-0000-0000EC000000}"/>
    <cellStyle name="_Daily performance Report AEON 25%35% 16-06-2007-2_KPI Collector.xls1_Budget 2008_Portfolio 2008(original)" xfId="238" xr:uid="{00000000-0005-0000-0000-0000ED000000}"/>
    <cellStyle name="_Daily performance Report AEON 25%35% 16-06-2007-2_KPI Collector.xls1_Budget Expense 2008 JMT - Revised Q3 (from JMT K.Ji)" xfId="239" xr:uid="{00000000-0005-0000-0000-0000EE000000}"/>
    <cellStyle name="_Daily performance Report AEON 25%35% 16-06-2007-2_KPI Collector.xls1_Budget P&amp;L 2008 JMT - Revised 1 (4)" xfId="240" xr:uid="{00000000-0005-0000-0000-0000EF000000}"/>
    <cellStyle name="_Daily performance Report AEON 25%35% 16-06-2007-2_KPI Collector.xls1_Budget P&amp;L 2008 JMT - Revised 1 (4)_Portfolio 2008(original)" xfId="241" xr:uid="{00000000-0005-0000-0000-0000F0000000}"/>
    <cellStyle name="_Daily performance Report AEON 25%35% 16-06-2007-2_KPI Collector.xls1_FS Richy Place Q3'13 (10.11.13)" xfId="242" xr:uid="{00000000-0005-0000-0000-0000F1000000}"/>
    <cellStyle name="_Daily performance Report AEON 25%35% 16-06-2007-2_KPI Collector.xls1_FS Richy Place Q3'13 (10.11.13) 2" xfId="243" xr:uid="{00000000-0005-0000-0000-0000F2000000}"/>
    <cellStyle name="_Daily performance Report AEON 25%35% 16-06-2007-2_KPI Collector.xls1_FS Richy Place YE'13 (26.02.14) CF" xfId="244" xr:uid="{00000000-0005-0000-0000-0000F3000000}"/>
    <cellStyle name="_Daily performance Report AEON 25%35% 16-06-2007-2_KPI Collector.xls1_FS_Richy Place YE'12 Update (Revised 15.11.13)" xfId="245" xr:uid="{00000000-0005-0000-0000-0000F4000000}"/>
    <cellStyle name="_Daily performance Report AEON 25%35% 16-06-2007-2_KPI Collector.xls1_FS_Richy Place YE'12 Update (Revised 15.11.13) 2" xfId="246" xr:uid="{00000000-0005-0000-0000-0000F5000000}"/>
    <cellStyle name="_Daily performance Report AEON 25%35% 16-06-2007-2_KPI Collector.xls1_Portfolio 2009(original 1)" xfId="247" xr:uid="{00000000-0005-0000-0000-0000F6000000}"/>
    <cellStyle name="_Daily performance Report AEON 25%35% 16-06-2007-2_KPI Collector.xls1_Revise  Budget 2008.xls#1" xfId="248" xr:uid="{00000000-0005-0000-0000-0000F7000000}"/>
    <cellStyle name="_Daily performance Report AEON 25%35% 16-06-2007-2_KPI Collector.xls1_Revise  Budget 2008.xls#1_Portfolio 2008(original)" xfId="249" xr:uid="{00000000-0005-0000-0000-0000F8000000}"/>
    <cellStyle name="_Daily performance Report AEON 25%35% 16-06-2007-2_KPI Collector.xls1_Revise CTB  CTM  0#1" xfId="250" xr:uid="{00000000-0005-0000-0000-0000F9000000}"/>
    <cellStyle name="_Daily performance Report AEON 25%35% 16-06-2007-2_KPI Collector.xls1_Revise CTB  CTM  0#1_Portfolio 2008(original)" xfId="251" xr:uid="{00000000-0005-0000-0000-0000FA000000}"/>
    <cellStyle name="_Daily performance Report AEON 25%35% 16-06-2007-2_KPI Collector.xls1_update performace 8 apr 08" xfId="252" xr:uid="{00000000-0005-0000-0000-0000FB000000}"/>
    <cellStyle name="_Daily performance Report AEON 25%35% 16-06-2007-2_KPI Collector.xls1_update performace 8 apr 08 2" xfId="253" xr:uid="{00000000-0005-0000-0000-0000FC000000}"/>
    <cellStyle name="_Daily performance Report AEON 25%35% 16-06-2007-2_KPI Collector.xls1_update performace 8 apr 08_Budget Expense 2008 JMT - Revised Q3 (from JMT K.Ji)" xfId="254" xr:uid="{00000000-0005-0000-0000-0000FD000000}"/>
    <cellStyle name="_Daily performance Report AEON 25%35% 16-06-2007-2_KPI Collector.xls1_update performace 8 apr 08_FS Richy Place Q3'13 (10.11.13)" xfId="255" xr:uid="{00000000-0005-0000-0000-0000FE000000}"/>
    <cellStyle name="_Daily performance Report AEON 25%35% 16-06-2007-2_KPI Collector.xls1_update performace 8 apr 08_FS Richy Place Q3'13 (10.11.13) 2" xfId="256" xr:uid="{00000000-0005-0000-0000-0000FF000000}"/>
    <cellStyle name="_Daily performance Report AEON 25%35% 16-06-2007-2_KPI Collector.xls1_update performace 8 apr 08_FS Richy Place YE'13 (26.02.14) CF" xfId="257" xr:uid="{00000000-0005-0000-0000-000000010000}"/>
    <cellStyle name="_Daily performance Report AEON 25%35% 16-06-2007-2_KPI Collector.xls1_update performace 8 apr 08_FS_Richy Place YE'12 Update (Revised 15.11.13)" xfId="258" xr:uid="{00000000-0005-0000-0000-000001010000}"/>
    <cellStyle name="_Daily performance Report AEON 25%35% 16-06-2007-2_KPI Collector.xls1_update performace 8 apr 08_FS_Richy Place YE'12 Update (Revised 15.11.13) 2" xfId="259" xr:uid="{00000000-0005-0000-0000-000002010000}"/>
    <cellStyle name="_Daily performance Report AEON 25%35% 16-06-2007-2_KPI Collector.xls1_update performace 8 apr 08_Portfolio 2009(original 1)" xfId="260" xr:uid="{00000000-0005-0000-0000-000003010000}"/>
    <cellStyle name="_Daily performance Report AEON 25%35% 16-06-2007-2_KPI Collector.xls1_update performace 8 apr 08_งบปี 55 เทียบ ปี 56 ไตรมาส 3" xfId="261" xr:uid="{00000000-0005-0000-0000-000004010000}"/>
    <cellStyle name="_Daily performance Report AEON 25%35% 16-06-2007-2_KPI Collector.xls1_งบปี 55 เทียบ ปี 56 ไตรมาส 3" xfId="262" xr:uid="{00000000-0005-0000-0000-000005010000}"/>
    <cellStyle name="_Daily performance Report AEON 25%35% 16-06-2007-2_KPI Collector_Budget 2008" xfId="263" xr:uid="{00000000-0005-0000-0000-000006010000}"/>
    <cellStyle name="_Daily performance Report AEON 25%35% 16-06-2007-2_KPI Collector_Budget 2008_Portfolio 2008(original)" xfId="264" xr:uid="{00000000-0005-0000-0000-000007010000}"/>
    <cellStyle name="_Daily performance Report AEON 25%35% 16-06-2007-2_KPI Collector_Budget Expense 2008 JMT - Revised Q3 (from JMT K.Ji)" xfId="265" xr:uid="{00000000-0005-0000-0000-000008010000}"/>
    <cellStyle name="_Daily performance Report AEON 25%35% 16-06-2007-2_KPI Collector_Budget P&amp;L 2008 JMT - Revised 1 (4)" xfId="266" xr:uid="{00000000-0005-0000-0000-000009010000}"/>
    <cellStyle name="_Daily performance Report AEON 25%35% 16-06-2007-2_KPI Collector_Budget P&amp;L 2008 JMT - Revised 1 (4)_Portfolio 2008(original)" xfId="267" xr:uid="{00000000-0005-0000-0000-00000A010000}"/>
    <cellStyle name="_Daily performance Report AEON 25%35% 16-06-2007-2_KPI Collector_FS Richy Place Q3'13 (10.11.13)" xfId="268" xr:uid="{00000000-0005-0000-0000-00000B010000}"/>
    <cellStyle name="_Daily performance Report AEON 25%35% 16-06-2007-2_KPI Collector_FS Richy Place Q3'13 (10.11.13) 2" xfId="269" xr:uid="{00000000-0005-0000-0000-00000C010000}"/>
    <cellStyle name="_Daily performance Report AEON 25%35% 16-06-2007-2_KPI Collector_FS Richy Place YE'13 (26.02.14) CF" xfId="270" xr:uid="{00000000-0005-0000-0000-00000D010000}"/>
    <cellStyle name="_Daily performance Report AEON 25%35% 16-06-2007-2_KPI Collector_FS_Richy Place YE'12 Update (Revised 15.11.13)" xfId="271" xr:uid="{00000000-0005-0000-0000-00000E010000}"/>
    <cellStyle name="_Daily performance Report AEON 25%35% 16-06-2007-2_KPI Collector_FS_Richy Place YE'12 Update (Revised 15.11.13) 2" xfId="272" xr:uid="{00000000-0005-0000-0000-00000F010000}"/>
    <cellStyle name="_Daily performance Report AEON 25%35% 16-06-2007-2_KPI Collector_Portfolio 2009(original 1)" xfId="273" xr:uid="{00000000-0005-0000-0000-000010010000}"/>
    <cellStyle name="_Daily performance Report AEON 25%35% 16-06-2007-2_KPI Collector_Revise  Budget 2008.xls#1" xfId="274" xr:uid="{00000000-0005-0000-0000-000011010000}"/>
    <cellStyle name="_Daily performance Report AEON 25%35% 16-06-2007-2_KPI Collector_Revise  Budget 2008.xls#1_Portfolio 2008(original)" xfId="275" xr:uid="{00000000-0005-0000-0000-000012010000}"/>
    <cellStyle name="_Daily performance Report AEON 25%35% 16-06-2007-2_KPI Collector_Revise CTB  CTM  0#1" xfId="276" xr:uid="{00000000-0005-0000-0000-000013010000}"/>
    <cellStyle name="_Daily performance Report AEON 25%35% 16-06-2007-2_KPI Collector_Revise CTB  CTM  0#1_Portfolio 2008(original)" xfId="277" xr:uid="{00000000-0005-0000-0000-000014010000}"/>
    <cellStyle name="_Daily performance Report AEON 25%35% 16-06-2007-2_KPI Collector_update performace 8 apr 08" xfId="278" xr:uid="{00000000-0005-0000-0000-000015010000}"/>
    <cellStyle name="_Daily performance Report AEON 25%35% 16-06-2007-2_KPI Collector_update performace 8 apr 08 2" xfId="279" xr:uid="{00000000-0005-0000-0000-000016010000}"/>
    <cellStyle name="_Daily performance Report AEON 25%35% 16-06-2007-2_KPI Collector_update performace 8 apr 08_Budget Expense 2008 JMT - Revised Q3 (from JMT K.Ji)" xfId="280" xr:uid="{00000000-0005-0000-0000-000017010000}"/>
    <cellStyle name="_Daily performance Report AEON 25%35% 16-06-2007-2_KPI Collector_update performace 8 apr 08_FS Richy Place Q3'13 (10.11.13)" xfId="281" xr:uid="{00000000-0005-0000-0000-000018010000}"/>
    <cellStyle name="_Daily performance Report AEON 25%35% 16-06-2007-2_KPI Collector_update performace 8 apr 08_FS Richy Place Q3'13 (10.11.13) 2" xfId="282" xr:uid="{00000000-0005-0000-0000-000019010000}"/>
    <cellStyle name="_Daily performance Report AEON 25%35% 16-06-2007-2_KPI Collector_update performace 8 apr 08_FS Richy Place YE'13 (26.02.14) CF" xfId="283" xr:uid="{00000000-0005-0000-0000-00001A010000}"/>
    <cellStyle name="_Daily performance Report AEON 25%35% 16-06-2007-2_KPI Collector_update performace 8 apr 08_FS_Richy Place YE'12 Update (Revised 15.11.13)" xfId="284" xr:uid="{00000000-0005-0000-0000-00001B010000}"/>
    <cellStyle name="_Daily performance Report AEON 25%35% 16-06-2007-2_KPI Collector_update performace 8 apr 08_FS_Richy Place YE'12 Update (Revised 15.11.13) 2" xfId="285" xr:uid="{00000000-0005-0000-0000-00001C010000}"/>
    <cellStyle name="_Daily performance Report AEON 25%35% 16-06-2007-2_KPI Collector_update performace 8 apr 08_Portfolio 2009(original 1)" xfId="286" xr:uid="{00000000-0005-0000-0000-00001D010000}"/>
    <cellStyle name="_Daily performance Report AEON 25%35% 16-06-2007-2_KPI Collector_update performace 8 apr 08_งบปี 55 เทียบ ปี 56 ไตรมาส 3" xfId="287" xr:uid="{00000000-0005-0000-0000-00001E010000}"/>
    <cellStyle name="_Daily performance Report AEON 25%35% 16-06-2007-2_KPI Collector_งบปี 55 เทียบ ปี 56 ไตรมาส 3" xfId="288" xr:uid="{00000000-0005-0000-0000-00001F010000}"/>
    <cellStyle name="_Daily performance Report AEON 25%35% 16-06-2007-2_Portfolio 2008 for auditor" xfId="289" xr:uid="{00000000-0005-0000-0000-000020010000}"/>
    <cellStyle name="_Daily performance Report AEON 25%35% 16-06-2007-2_Portfolio 2008 for auditor 2" xfId="290" xr:uid="{00000000-0005-0000-0000-000021010000}"/>
    <cellStyle name="_Daily performance Report AEON 25%35% 16-06-2007-2_Portfolio 2008 for auditor_FS Richy Place Q3'13 (10.11.13)" xfId="291" xr:uid="{00000000-0005-0000-0000-000022010000}"/>
    <cellStyle name="_Daily performance Report AEON 25%35% 16-06-2007-2_Portfolio 2008 for auditor_FS Richy Place Q3'13 (10.11.13) 2" xfId="292" xr:uid="{00000000-0005-0000-0000-000023010000}"/>
    <cellStyle name="_Daily performance Report AEON 25%35% 16-06-2007-2_Portfolio 2008 for auditor_FS Richy Place YE'13 (26.02.14) CF" xfId="293" xr:uid="{00000000-0005-0000-0000-000024010000}"/>
    <cellStyle name="_Daily performance Report AEON 25%35% 16-06-2007-2_Portfolio 2008 for auditor_FS_Richy Place YE'12 Update (Revised 15.11.13)" xfId="294" xr:uid="{00000000-0005-0000-0000-000025010000}"/>
    <cellStyle name="_Daily performance Report AEON 25%35% 16-06-2007-2_Portfolio 2008 for auditor_FS_Richy Place YE'12 Update (Revised 15.11.13) 2" xfId="295" xr:uid="{00000000-0005-0000-0000-000026010000}"/>
    <cellStyle name="_Daily performance Report AEON 25%35% 16-06-2007-2_Portfolio 2008 for auditor_งบปี 55 เทียบ ปี 56 ไตรมาส 3" xfId="296" xr:uid="{00000000-0005-0000-0000-000027010000}"/>
    <cellStyle name="_Daily performance Report AEON 25%35% 16-06-2007-2_Portfolio 2009(original 1)" xfId="297" xr:uid="{00000000-0005-0000-0000-000028010000}"/>
    <cellStyle name="_Daily performance Report AEON 25%35% 16-06-2007-2_Revise  Budget 2008.xls#1" xfId="298" xr:uid="{00000000-0005-0000-0000-000029010000}"/>
    <cellStyle name="_Daily performance Report AEON 25%35% 16-06-2007-2_Revise  Budget 2008.xls#1_Portfolio 2008(original)" xfId="299" xr:uid="{00000000-0005-0000-0000-00002A010000}"/>
    <cellStyle name="_Daily performance Report AEON 25%35% 16-06-2007-2_Revise CTB  CTM  0#1" xfId="300" xr:uid="{00000000-0005-0000-0000-00002B010000}"/>
    <cellStyle name="_Daily performance Report AEON 25%35% 16-06-2007-2_Revise CTB  CTM  0#1_Portfolio 2008(original)" xfId="301" xr:uid="{00000000-0005-0000-0000-00002C010000}"/>
    <cellStyle name="_Daily performance Report AEON 25%35% 16-06-2007-2_update performace 8 apr 08" xfId="302" xr:uid="{00000000-0005-0000-0000-00002D010000}"/>
    <cellStyle name="_Daily performance Report AEON 25%35% 16-06-2007-2_update performace 8 apr 08 2" xfId="303" xr:uid="{00000000-0005-0000-0000-00002E010000}"/>
    <cellStyle name="_Daily performance Report AEON 25%35% 16-06-2007-2_update performace 8 apr 08_Budget Expense 2008 JMT - Revised Q3 (from JMT K.Ji)" xfId="304" xr:uid="{00000000-0005-0000-0000-00002F010000}"/>
    <cellStyle name="_Daily performance Report AEON 25%35% 16-06-2007-2_update performace 8 apr 08_FS Richy Place Q3'13 (10.11.13)" xfId="305" xr:uid="{00000000-0005-0000-0000-000030010000}"/>
    <cellStyle name="_Daily performance Report AEON 25%35% 16-06-2007-2_update performace 8 apr 08_FS Richy Place Q3'13 (10.11.13) 2" xfId="306" xr:uid="{00000000-0005-0000-0000-000031010000}"/>
    <cellStyle name="_Daily performance Report AEON 25%35% 16-06-2007-2_update performace 8 apr 08_FS Richy Place Q3'13 (10.11.13)_FS Richy Place YE'13 (26.02.14) CF" xfId="307" xr:uid="{00000000-0005-0000-0000-000032010000}"/>
    <cellStyle name="_Daily performance Report AEON 25%35% 16-06-2007-2_update performace 8 apr 08_FS Richy Place Q3'13 (10.11.13)_FS Richy Place YE'13 (26.02.14) CF 2" xfId="308" xr:uid="{00000000-0005-0000-0000-000033010000}"/>
    <cellStyle name="_Daily performance Report AEON 25%35% 16-06-2007-2_update performace 8 apr 08_FS Richy Place YE'13 (26.02.14) CF" xfId="309" xr:uid="{00000000-0005-0000-0000-000034010000}"/>
    <cellStyle name="_Daily performance Report AEON 25%35% 16-06-2007-2_update performace 8 apr 08_FS_Richy Place YE'12 Update (Revised 15.11.13)" xfId="310" xr:uid="{00000000-0005-0000-0000-000035010000}"/>
    <cellStyle name="_Daily performance Report AEON 25%35% 16-06-2007-2_update performace 8 apr 08_FS_Richy Place YE'12 Update (Revised 15.11.13) 2" xfId="311" xr:uid="{00000000-0005-0000-0000-000036010000}"/>
    <cellStyle name="_Daily performance Report AEON 25%35% 16-06-2007-2_update performace 8 apr 08_FS_Richy Place YE'12 Update (Revised 15.11.13)_FS Richy Place YE'13 (26.02.14) CF" xfId="312" xr:uid="{00000000-0005-0000-0000-000037010000}"/>
    <cellStyle name="_Daily performance Report AEON 25%35% 16-06-2007-2_update performace 8 apr 08_FS_Richy Place YE'12 Update (Revised 15.11.13)_FS Richy Place YE'13 (26.02.14) CF 2" xfId="313" xr:uid="{00000000-0005-0000-0000-000038010000}"/>
    <cellStyle name="_Daily performance Report AEON 25%35% 16-06-2007-2_update performace 8 apr 08_Portfolio 2008 for auditor" xfId="314" xr:uid="{00000000-0005-0000-0000-000039010000}"/>
    <cellStyle name="_Daily performance Report AEON 25%35% 16-06-2007-2_update performace 8 apr 08_Portfolio 2008 for auditor 2" xfId="315" xr:uid="{00000000-0005-0000-0000-00003A010000}"/>
    <cellStyle name="_Daily performance Report AEON 25%35% 16-06-2007-2_update performace 8 apr 08_Portfolio 2008 for auditor_FS Richy Place Q3'13 (10.11.13)" xfId="316" xr:uid="{00000000-0005-0000-0000-00003B010000}"/>
    <cellStyle name="_Daily performance Report AEON 25%35% 16-06-2007-2_update performace 8 apr 08_Portfolio 2008 for auditor_FS Richy Place Q3'13 (10.11.13) 2" xfId="317" xr:uid="{00000000-0005-0000-0000-00003C010000}"/>
    <cellStyle name="_Daily performance Report AEON 25%35% 16-06-2007-2_update performace 8 apr 08_Portfolio 2008 for auditor_FS Richy Place YE'13 (26.02.14) CF" xfId="318" xr:uid="{00000000-0005-0000-0000-00003D010000}"/>
    <cellStyle name="_Daily performance Report AEON 25%35% 16-06-2007-2_update performace 8 apr 08_Portfolio 2008 for auditor_FS_Richy Place YE'12 Update (Revised 15.11.13)" xfId="319" xr:uid="{00000000-0005-0000-0000-00003E010000}"/>
    <cellStyle name="_Daily performance Report AEON 25%35% 16-06-2007-2_update performace 8 apr 08_Portfolio 2008 for auditor_FS_Richy Place YE'12 Update (Revised 15.11.13) 2" xfId="320" xr:uid="{00000000-0005-0000-0000-00003F010000}"/>
    <cellStyle name="_Daily performance Report AEON 25%35% 16-06-2007-2_update performace 8 apr 08_Portfolio 2008 for auditor_งบปี 55 เทียบ ปี 56 ไตรมาส 3" xfId="321" xr:uid="{00000000-0005-0000-0000-000040010000}"/>
    <cellStyle name="_Daily performance Report AEON 25%35% 16-06-2007-2_update performace 8 apr 08_Portfolio 2009(original 1)" xfId="322" xr:uid="{00000000-0005-0000-0000-000041010000}"/>
    <cellStyle name="_Daily performance Report AEON 25%35% 16-06-2007-2_update performace 8 apr 08_งบปี 55 เทียบ ปี 56 ไตรมาส 3" xfId="323" xr:uid="{00000000-0005-0000-0000-000042010000}"/>
    <cellStyle name="_Daily performance Report AEON 25%35% 16-06-2007-2_งบปี 55 เทียบ ปี 56 ไตรมาส 3" xfId="324" xr:uid="{00000000-0005-0000-0000-000043010000}"/>
    <cellStyle name="_EasyBuy Portfolio" xfId="325" xr:uid="{00000000-0005-0000-0000-000044010000}"/>
    <cellStyle name="_EasyBuy Portfolio 2" xfId="326" xr:uid="{00000000-0005-0000-0000-000045010000}"/>
    <cellStyle name="_EasyBuy Portfolio 2 2" xfId="327" xr:uid="{00000000-0005-0000-0000-000046010000}"/>
    <cellStyle name="_EasyBuy Portfolio 3" xfId="328" xr:uid="{00000000-0005-0000-0000-000047010000}"/>
    <cellStyle name="_EasyBuy Portfolio_Budget Expense 2008 JMT - Revised Q3 (from JMT K.Ji)" xfId="329" xr:uid="{00000000-0005-0000-0000-000048010000}"/>
    <cellStyle name="_EasyBuy Portfolio_Budget Expense 2008 JMT - Revised Q3 (from JMT K.Ji) 2" xfId="330" xr:uid="{00000000-0005-0000-0000-000049010000}"/>
    <cellStyle name="_EasyBuy Portfolio_Budget Expense 2008 JMT - Revised Q3 (from JMT K.Ji) 2 2" xfId="331" xr:uid="{00000000-0005-0000-0000-00004A010000}"/>
    <cellStyle name="_EasyBuy Portfolio_Budget Expense 2008 JMT - Revised Q3 (from JMT K.Ji) 3" xfId="332" xr:uid="{00000000-0005-0000-0000-00004B010000}"/>
    <cellStyle name="_EasyBuy Portfolio_Budget Expense 2008 JMT - Revised Q3 (from JMT K.Ji)_FS Richy Place Q3'13 (10.11.13)" xfId="333" xr:uid="{00000000-0005-0000-0000-00004C010000}"/>
    <cellStyle name="_EasyBuy Portfolio_Budget Expense 2008 JMT - Revised Q3 (from JMT K.Ji)_FS Richy Place Q3'13 (10.11.13) 2" xfId="334" xr:uid="{00000000-0005-0000-0000-00004D010000}"/>
    <cellStyle name="_EasyBuy Portfolio_Budget Expense 2008 JMT - Revised Q3 (from JMT K.Ji)_FS Richy Place Q3'13 (10.11.13) 2 2" xfId="335" xr:uid="{00000000-0005-0000-0000-00004E010000}"/>
    <cellStyle name="_EasyBuy Portfolio_Budget Expense 2008 JMT - Revised Q3 (from JMT K.Ji)_FS Richy Place Q3'13 (10.11.13) 3" xfId="336" xr:uid="{00000000-0005-0000-0000-00004F010000}"/>
    <cellStyle name="_EasyBuy Portfolio_Budget Expense 2008 JMT - Revised Q3 (from JMT K.Ji)_FS Richy Place YE'13 (26.02.14) CF" xfId="337" xr:uid="{00000000-0005-0000-0000-000050010000}"/>
    <cellStyle name="_EasyBuy Portfolio_Budget Expense 2008 JMT - Revised Q3 (from JMT K.Ji)_FS Richy Place YE'13 (26.02.14) CF 2" xfId="338" xr:uid="{00000000-0005-0000-0000-000051010000}"/>
    <cellStyle name="_EasyBuy Portfolio_Budget Expense 2008 JMT - Revised Q3 (from JMT K.Ji)_FS Richy Place YE'13 (26.02.14) CF 2 2" xfId="339" xr:uid="{00000000-0005-0000-0000-000052010000}"/>
    <cellStyle name="_EasyBuy Portfolio_Budget Expense 2008 JMT - Revised Q3 (from JMT K.Ji)_FS Richy Place YE'13 (26.02.14) CF 3" xfId="340" xr:uid="{00000000-0005-0000-0000-000053010000}"/>
    <cellStyle name="_EasyBuy Portfolio_Budget Expense 2008 JMT - Revised Q3 (from JMT K.Ji)_FS_Richy Place YE'12 Update (Revised 15.11.13)" xfId="341" xr:uid="{00000000-0005-0000-0000-000054010000}"/>
    <cellStyle name="_EasyBuy Portfolio_Budget Expense 2008 JMT - Revised Q3 (from JMT K.Ji)_FS_Richy Place YE'12 Update (Revised 15.11.13) 2" xfId="342" xr:uid="{00000000-0005-0000-0000-000055010000}"/>
    <cellStyle name="_EasyBuy Portfolio_Budget Expense 2008 JMT - Revised Q3 (from JMT K.Ji)_FS_Richy Place YE'12 Update (Revised 15.11.13) 2 2" xfId="343" xr:uid="{00000000-0005-0000-0000-000056010000}"/>
    <cellStyle name="_EasyBuy Portfolio_Budget Expense 2008 JMT - Revised Q3 (from JMT K.Ji)_FS_Richy Place YE'12 Update (Revised 15.11.13) 3" xfId="344" xr:uid="{00000000-0005-0000-0000-000057010000}"/>
    <cellStyle name="_EasyBuy Portfolio_FS Richy Place Q3'13 (10.11.13)" xfId="345" xr:uid="{00000000-0005-0000-0000-000058010000}"/>
    <cellStyle name="_EasyBuy Portfolio_FS Richy Place Q3'13 (10.11.13) 2" xfId="346" xr:uid="{00000000-0005-0000-0000-000059010000}"/>
    <cellStyle name="_EasyBuy Portfolio_FS Richy Place Q3'13 (10.11.13) 2 2" xfId="347" xr:uid="{00000000-0005-0000-0000-00005A010000}"/>
    <cellStyle name="_EasyBuy Portfolio_FS Richy Place Q3'13 (10.11.13) 3" xfId="348" xr:uid="{00000000-0005-0000-0000-00005B010000}"/>
    <cellStyle name="_EasyBuy Portfolio_FS Richy Place YE'13 (26.02.14) CF" xfId="349" xr:uid="{00000000-0005-0000-0000-00005C010000}"/>
    <cellStyle name="_EasyBuy Portfolio_FS Richy Place YE'13 (26.02.14) CF 2" xfId="350" xr:uid="{00000000-0005-0000-0000-00005D010000}"/>
    <cellStyle name="_EasyBuy Portfolio_FS Richy Place YE'13 (26.02.14) CF 2 2" xfId="351" xr:uid="{00000000-0005-0000-0000-00005E010000}"/>
    <cellStyle name="_EasyBuy Portfolio_FS Richy Place YE'13 (26.02.14) CF 3" xfId="352" xr:uid="{00000000-0005-0000-0000-00005F010000}"/>
    <cellStyle name="_EasyBuy Portfolio_FS_Richy Place YE'12 Update (Revised 15.11.13)" xfId="353" xr:uid="{00000000-0005-0000-0000-000060010000}"/>
    <cellStyle name="_EasyBuy Portfolio_FS_Richy Place YE'12 Update (Revised 15.11.13) 2" xfId="354" xr:uid="{00000000-0005-0000-0000-000061010000}"/>
    <cellStyle name="_EasyBuy Portfolio_FS_Richy Place YE'12 Update (Revised 15.11.13) 2 2" xfId="355" xr:uid="{00000000-0005-0000-0000-000062010000}"/>
    <cellStyle name="_EasyBuy Portfolio_FS_Richy Place YE'12 Update (Revised 15.11.13) 3" xfId="356" xr:uid="{00000000-0005-0000-0000-000063010000}"/>
    <cellStyle name="_EasyBuy Portfolio_Portfolio 2008(original)" xfId="357" xr:uid="{00000000-0005-0000-0000-000064010000}"/>
    <cellStyle name="_EasyBuy Portfolio_Portfolio 2008(original) 2" xfId="358" xr:uid="{00000000-0005-0000-0000-000065010000}"/>
    <cellStyle name="_EasyBuy Portfolio_Portfolio 2008(original) 2 2" xfId="359" xr:uid="{00000000-0005-0000-0000-000066010000}"/>
    <cellStyle name="_EasyBuy Portfolio_Portfolio 2008(original) 3" xfId="360" xr:uid="{00000000-0005-0000-0000-000067010000}"/>
    <cellStyle name="_EasyBuy Portfolio_Portfolio 2008(original)_FS Richy Place Q3'13 (10.11.13)" xfId="361" xr:uid="{00000000-0005-0000-0000-000068010000}"/>
    <cellStyle name="_EasyBuy Portfolio_Portfolio 2008(original)_FS Richy Place Q3'13 (10.11.13) 2" xfId="362" xr:uid="{00000000-0005-0000-0000-000069010000}"/>
    <cellStyle name="_EasyBuy Portfolio_Portfolio 2008(original)_FS Richy Place Q3'13 (10.11.13) 2 2" xfId="363" xr:uid="{00000000-0005-0000-0000-00006A010000}"/>
    <cellStyle name="_EasyBuy Portfolio_Portfolio 2008(original)_FS Richy Place Q3'13 (10.11.13) 3" xfId="364" xr:uid="{00000000-0005-0000-0000-00006B010000}"/>
    <cellStyle name="_EasyBuy Portfolio_Portfolio 2008(original)_FS Richy Place YE'13 (26.02.14) CF" xfId="365" xr:uid="{00000000-0005-0000-0000-00006C010000}"/>
    <cellStyle name="_EasyBuy Portfolio_Portfolio 2008(original)_FS Richy Place YE'13 (26.02.14) CF 2" xfId="366" xr:uid="{00000000-0005-0000-0000-00006D010000}"/>
    <cellStyle name="_EasyBuy Portfolio_Portfolio 2008(original)_FS Richy Place YE'13 (26.02.14) CF 2 2" xfId="367" xr:uid="{00000000-0005-0000-0000-00006E010000}"/>
    <cellStyle name="_EasyBuy Portfolio_Portfolio 2008(original)_FS Richy Place YE'13 (26.02.14) CF 3" xfId="368" xr:uid="{00000000-0005-0000-0000-00006F010000}"/>
    <cellStyle name="_EasyBuy Portfolio_Portfolio 2008(original)_FS_Richy Place YE'12 Update (Revised 15.11.13)" xfId="369" xr:uid="{00000000-0005-0000-0000-000070010000}"/>
    <cellStyle name="_EasyBuy Portfolio_Portfolio 2008(original)_FS_Richy Place YE'12 Update (Revised 15.11.13) 2" xfId="370" xr:uid="{00000000-0005-0000-0000-000071010000}"/>
    <cellStyle name="_EasyBuy Portfolio_Portfolio 2008(original)_FS_Richy Place YE'12 Update (Revised 15.11.13) 2 2" xfId="371" xr:uid="{00000000-0005-0000-0000-000072010000}"/>
    <cellStyle name="_EasyBuy Portfolio_Portfolio 2008(original)_FS_Richy Place YE'12 Update (Revised 15.11.13) 3" xfId="372" xr:uid="{00000000-0005-0000-0000-000073010000}"/>
    <cellStyle name="_EasyBuy Portfolio_Portfolio 2009(original 1)" xfId="373" xr:uid="{00000000-0005-0000-0000-000074010000}"/>
    <cellStyle name="_EasyBuy Portfolio_Portfolio 2009(original 1) 2" xfId="374" xr:uid="{00000000-0005-0000-0000-000075010000}"/>
    <cellStyle name="_EasyBuy Portfolio_Portfolio 2009(original 1) 2 2" xfId="375" xr:uid="{00000000-0005-0000-0000-000076010000}"/>
    <cellStyle name="_EasyBuy Portfolio_Portfolio 2009(original 1) 3" xfId="376" xr:uid="{00000000-0005-0000-0000-000077010000}"/>
    <cellStyle name="_EasyBuy Portfolio_Portfolio 2009(original 1)_FS Richy Place Q3'13 (10.11.13)" xfId="377" xr:uid="{00000000-0005-0000-0000-000078010000}"/>
    <cellStyle name="_EasyBuy Portfolio_Portfolio 2009(original 1)_FS Richy Place Q3'13 (10.11.13) 2" xfId="378" xr:uid="{00000000-0005-0000-0000-000079010000}"/>
    <cellStyle name="_EasyBuy Portfolio_Portfolio 2009(original 1)_FS Richy Place Q3'13 (10.11.13) 2 2" xfId="379" xr:uid="{00000000-0005-0000-0000-00007A010000}"/>
    <cellStyle name="_EasyBuy Portfolio_Portfolio 2009(original 1)_FS Richy Place Q3'13 (10.11.13) 3" xfId="380" xr:uid="{00000000-0005-0000-0000-00007B010000}"/>
    <cellStyle name="_EasyBuy Portfolio_Portfolio 2009(original 1)_FS Richy Place YE'13 (26.02.14) CF" xfId="381" xr:uid="{00000000-0005-0000-0000-00007C010000}"/>
    <cellStyle name="_EasyBuy Portfolio_Portfolio 2009(original 1)_FS Richy Place YE'13 (26.02.14) CF 2" xfId="382" xr:uid="{00000000-0005-0000-0000-00007D010000}"/>
    <cellStyle name="_EasyBuy Portfolio_Portfolio 2009(original 1)_FS Richy Place YE'13 (26.02.14) CF 2 2" xfId="383" xr:uid="{00000000-0005-0000-0000-00007E010000}"/>
    <cellStyle name="_EasyBuy Portfolio_Portfolio 2009(original 1)_FS Richy Place YE'13 (26.02.14) CF 3" xfId="384" xr:uid="{00000000-0005-0000-0000-00007F010000}"/>
    <cellStyle name="_EasyBuy Portfolio_Portfolio 2009(original 1)_FS_Richy Place YE'12 Update (Revised 15.11.13)" xfId="385" xr:uid="{00000000-0005-0000-0000-000080010000}"/>
    <cellStyle name="_EasyBuy Portfolio_Portfolio 2009(original 1)_FS_Richy Place YE'12 Update (Revised 15.11.13) 2" xfId="386" xr:uid="{00000000-0005-0000-0000-000081010000}"/>
    <cellStyle name="_EasyBuy Portfolio_Portfolio 2009(original 1)_FS_Richy Place YE'12 Update (Revised 15.11.13) 2 2" xfId="387" xr:uid="{00000000-0005-0000-0000-000082010000}"/>
    <cellStyle name="_EasyBuy Portfolio_Portfolio 2009(original 1)_FS_Richy Place YE'12 Update (Revised 15.11.13) 3" xfId="388" xr:uid="{00000000-0005-0000-0000-000083010000}"/>
    <cellStyle name="_EasyBuy Portfolio_งบปี 55 เทียบ ปี 56 ไตรมาส 3" xfId="389" xr:uid="{00000000-0005-0000-0000-000084010000}"/>
    <cellStyle name="_EasyBuy Portfolio_งบปี 55 เทียบ ปี 56 ไตรมาส 3 2" xfId="390" xr:uid="{00000000-0005-0000-0000-000085010000}"/>
    <cellStyle name="_EasyBuy Portfolio_งบปี 55 เทียบ ปี 56 ไตรมาส 3 2 2" xfId="391" xr:uid="{00000000-0005-0000-0000-000086010000}"/>
    <cellStyle name="_EasyBuy Portfolio_งบปี 55 เทียบ ปี 56 ไตรมาส 3 3" xfId="392" xr:uid="{00000000-0005-0000-0000-000087010000}"/>
    <cellStyle name="_FCR ( Report ) Nov 2007" xfId="393" xr:uid="{00000000-0005-0000-0000-000088010000}"/>
    <cellStyle name="_FCR ( Report ) Nov 2007 2" xfId="394" xr:uid="{00000000-0005-0000-0000-000089010000}"/>
    <cellStyle name="_FCR ( Report ) Nov 2007_19112007" xfId="395" xr:uid="{00000000-0005-0000-0000-00008A010000}"/>
    <cellStyle name="_FCR ( Report ) Nov 2007_19112007 2" xfId="396" xr:uid="{00000000-0005-0000-0000-00008B010000}"/>
    <cellStyle name="_FCR ( Report ) Nov 2007_19112007_Budget Expense 2008 JMT - Revised Q3 (from JMT K.Ji)" xfId="397" xr:uid="{00000000-0005-0000-0000-00008C010000}"/>
    <cellStyle name="_FCR ( Report ) Nov 2007_19112007_FS Richy Place Q3'13 (10.11.13)" xfId="398" xr:uid="{00000000-0005-0000-0000-00008D010000}"/>
    <cellStyle name="_FCR ( Report ) Nov 2007_19112007_FS Richy Place Q3'13 (10.11.13) 2" xfId="399" xr:uid="{00000000-0005-0000-0000-00008E010000}"/>
    <cellStyle name="_FCR ( Report ) Nov 2007_19112007_FS Richy Place Q3'13 (10.11.13)_FS Richy Place YE'13 (26.02.14) CF" xfId="400" xr:uid="{00000000-0005-0000-0000-00008F010000}"/>
    <cellStyle name="_FCR ( Report ) Nov 2007_19112007_FS Richy Place Q3'13 (10.11.13)_FS Richy Place YE'13 (26.02.14) CF 2" xfId="401" xr:uid="{00000000-0005-0000-0000-000090010000}"/>
    <cellStyle name="_FCR ( Report ) Nov 2007_19112007_FS Richy Place YE'13 (26.02.14) CF" xfId="402" xr:uid="{00000000-0005-0000-0000-000091010000}"/>
    <cellStyle name="_FCR ( Report ) Nov 2007_19112007_FS_Richy Place YE'12 Update (Revised 15.11.13)" xfId="403" xr:uid="{00000000-0005-0000-0000-000092010000}"/>
    <cellStyle name="_FCR ( Report ) Nov 2007_19112007_FS_Richy Place YE'12 Update (Revised 15.11.13) 2" xfId="404" xr:uid="{00000000-0005-0000-0000-000093010000}"/>
    <cellStyle name="_FCR ( Report ) Nov 2007_19112007_FS_Richy Place YE'12 Update (Revised 15.11.13)_FS Richy Place YE'13 (26.02.14) CF" xfId="405" xr:uid="{00000000-0005-0000-0000-000094010000}"/>
    <cellStyle name="_FCR ( Report ) Nov 2007_19112007_FS_Richy Place YE'12 Update (Revised 15.11.13)_FS Richy Place YE'13 (26.02.14) CF 2" xfId="406" xr:uid="{00000000-0005-0000-0000-000095010000}"/>
    <cellStyle name="_FCR ( Report ) Nov 2007_19112007_Portfolio 2008 for auditor" xfId="407" xr:uid="{00000000-0005-0000-0000-000096010000}"/>
    <cellStyle name="_FCR ( Report ) Nov 2007_19112007_Portfolio 2008 for auditor 2" xfId="408" xr:uid="{00000000-0005-0000-0000-000097010000}"/>
    <cellStyle name="_FCR ( Report ) Nov 2007_19112007_Portfolio 2008 for auditor_FS Richy Place Q3'13 (10.11.13)" xfId="409" xr:uid="{00000000-0005-0000-0000-000098010000}"/>
    <cellStyle name="_FCR ( Report ) Nov 2007_19112007_Portfolio 2008 for auditor_FS Richy Place Q3'13 (10.11.13) 2" xfId="410" xr:uid="{00000000-0005-0000-0000-000099010000}"/>
    <cellStyle name="_FCR ( Report ) Nov 2007_19112007_Portfolio 2008 for auditor_FS Richy Place YE'13 (26.02.14) CF" xfId="411" xr:uid="{00000000-0005-0000-0000-00009A010000}"/>
    <cellStyle name="_FCR ( Report ) Nov 2007_19112007_Portfolio 2008 for auditor_FS_Richy Place YE'12 Update (Revised 15.11.13)" xfId="412" xr:uid="{00000000-0005-0000-0000-00009B010000}"/>
    <cellStyle name="_FCR ( Report ) Nov 2007_19112007_Portfolio 2008 for auditor_FS_Richy Place YE'12 Update (Revised 15.11.13) 2" xfId="413" xr:uid="{00000000-0005-0000-0000-00009C010000}"/>
    <cellStyle name="_FCR ( Report ) Nov 2007_19112007_Portfolio 2008 for auditor_งบปี 55 เทียบ ปี 56 ไตรมาส 3" xfId="414" xr:uid="{00000000-0005-0000-0000-00009D010000}"/>
    <cellStyle name="_FCR ( Report ) Nov 2007_19112007_Portfolio 2009(original 1)" xfId="415" xr:uid="{00000000-0005-0000-0000-00009E010000}"/>
    <cellStyle name="_FCR ( Report ) Nov 2007_19112007_งบปี 55 เทียบ ปี 56 ไตรมาส 3" xfId="416" xr:uid="{00000000-0005-0000-0000-00009F010000}"/>
    <cellStyle name="_FCR ( Report ) Nov 2007_Budget Expense 2008 JMT - Revised Q3 (from JMT K.Ji)" xfId="417" xr:uid="{00000000-0005-0000-0000-0000A0010000}"/>
    <cellStyle name="_FCR ( Report ) Nov 2007_FS Richy Place Q3'13 (10.11.13)" xfId="418" xr:uid="{00000000-0005-0000-0000-0000A1010000}"/>
    <cellStyle name="_FCR ( Report ) Nov 2007_FS Richy Place Q3'13 (10.11.13) 2" xfId="419" xr:uid="{00000000-0005-0000-0000-0000A2010000}"/>
    <cellStyle name="_FCR ( Report ) Nov 2007_FS Richy Place Q3'13 (10.11.13)_FS Richy Place YE'13 (26.02.14) CF" xfId="420" xr:uid="{00000000-0005-0000-0000-0000A3010000}"/>
    <cellStyle name="_FCR ( Report ) Nov 2007_FS Richy Place Q3'13 (10.11.13)_FS Richy Place YE'13 (26.02.14) CF 2" xfId="421" xr:uid="{00000000-0005-0000-0000-0000A4010000}"/>
    <cellStyle name="_FCR ( Report ) Nov 2007_FS Richy Place YE'13 (26.02.14) CF" xfId="422" xr:uid="{00000000-0005-0000-0000-0000A5010000}"/>
    <cellStyle name="_FCR ( Report ) Nov 2007_FS_Richy Place YE'12 Update (Revised 15.11.13)" xfId="423" xr:uid="{00000000-0005-0000-0000-0000A6010000}"/>
    <cellStyle name="_FCR ( Report ) Nov 2007_FS_Richy Place YE'12 Update (Revised 15.11.13) 2" xfId="424" xr:uid="{00000000-0005-0000-0000-0000A7010000}"/>
    <cellStyle name="_FCR ( Report ) Nov 2007_FS_Richy Place YE'12 Update (Revised 15.11.13)_FS Richy Place YE'13 (26.02.14) CF" xfId="425" xr:uid="{00000000-0005-0000-0000-0000A8010000}"/>
    <cellStyle name="_FCR ( Report ) Nov 2007_FS_Richy Place YE'12 Update (Revised 15.11.13)_FS Richy Place YE'13 (26.02.14) CF 2" xfId="426" xr:uid="{00000000-0005-0000-0000-0000A9010000}"/>
    <cellStyle name="_FCR ( Report ) Nov 2007_Portfolio 2008 for auditor" xfId="427" xr:uid="{00000000-0005-0000-0000-0000AA010000}"/>
    <cellStyle name="_FCR ( Report ) Nov 2007_Portfolio 2008 for auditor 2" xfId="428" xr:uid="{00000000-0005-0000-0000-0000AB010000}"/>
    <cellStyle name="_FCR ( Report ) Nov 2007_Portfolio 2008 for auditor_FS Richy Place Q3'13 (10.11.13)" xfId="429" xr:uid="{00000000-0005-0000-0000-0000AC010000}"/>
    <cellStyle name="_FCR ( Report ) Nov 2007_Portfolio 2008 for auditor_FS Richy Place Q3'13 (10.11.13) 2" xfId="430" xr:uid="{00000000-0005-0000-0000-0000AD010000}"/>
    <cellStyle name="_FCR ( Report ) Nov 2007_Portfolio 2008 for auditor_FS Richy Place YE'13 (26.02.14) CF" xfId="431" xr:uid="{00000000-0005-0000-0000-0000AE010000}"/>
    <cellStyle name="_FCR ( Report ) Nov 2007_Portfolio 2008 for auditor_FS_Richy Place YE'12 Update (Revised 15.11.13)" xfId="432" xr:uid="{00000000-0005-0000-0000-0000AF010000}"/>
    <cellStyle name="_FCR ( Report ) Nov 2007_Portfolio 2008 for auditor_FS_Richy Place YE'12 Update (Revised 15.11.13) 2" xfId="433" xr:uid="{00000000-0005-0000-0000-0000B0010000}"/>
    <cellStyle name="_FCR ( Report ) Nov 2007_Portfolio 2008 for auditor_งบปี 55 เทียบ ปี 56 ไตรมาส 3" xfId="434" xr:uid="{00000000-0005-0000-0000-0000B1010000}"/>
    <cellStyle name="_FCR ( Report ) Nov 2007_Portfolio 2009(original 1)" xfId="435" xr:uid="{00000000-0005-0000-0000-0000B2010000}"/>
    <cellStyle name="_FCR ( Report ) Nov 2007_งบปี 55 เทียบ ปี 56 ไตรมาส 3" xfId="436" xr:uid="{00000000-0005-0000-0000-0000B3010000}"/>
    <cellStyle name="_FS Akkhie Q213 (03.08.13)" xfId="437" xr:uid="{00000000-0005-0000-0000-0000B4010000}"/>
    <cellStyle name="_FS Akkhie Q213 (03.08.13)_FS Richy Place Q3'13 (10.11.13)" xfId="438" xr:uid="{00000000-0005-0000-0000-0000B5010000}"/>
    <cellStyle name="_FS Akkhie Q213 (03.08.13)_FS Richy Place Q3'13 (10.11.13)_FS Richy Place YE'13 (26.02.14) CF" xfId="439" xr:uid="{00000000-0005-0000-0000-0000B6010000}"/>
    <cellStyle name="_FS HuaHin Asset 12 AmP revised" xfId="440" xr:uid="{00000000-0005-0000-0000-0000B7010000}"/>
    <cellStyle name="_FS HuaHin Asset 12 AmP revised 2" xfId="441" xr:uid="{00000000-0005-0000-0000-0000B8010000}"/>
    <cellStyle name="_FS HuaHin Asset 12 AmP revised_FS Richy Place Q3'13 (10.11.13)" xfId="442" xr:uid="{00000000-0005-0000-0000-0000B9010000}"/>
    <cellStyle name="_FS HuaHin Asset 12 AmP revised_FS Richy Place YE'13 (26.02.14) CF" xfId="443" xr:uid="{00000000-0005-0000-0000-0000BA010000}"/>
    <cellStyle name="_FS_Sahathai_Q1'11" xfId="444" xr:uid="{00000000-0005-0000-0000-0000BB010000}"/>
    <cellStyle name="_FS_Sahathai_Q1'11 2" xfId="445" xr:uid="{00000000-0005-0000-0000-0000BC010000}"/>
    <cellStyle name="_FS_Sahathai_Q1'11 2 2" xfId="446" xr:uid="{00000000-0005-0000-0000-0000BD010000}"/>
    <cellStyle name="_FS_Sahathai_Q1'11 3" xfId="447" xr:uid="{00000000-0005-0000-0000-0000BE010000}"/>
    <cellStyle name="_FS_Sahathai_Q1'11_FS Richy Place Q3'13 (10.11.13)" xfId="448" xr:uid="{00000000-0005-0000-0000-0000BF010000}"/>
    <cellStyle name="_FS_Sahathai_Q1'11_FS Richy Place Q3'13 (10.11.13) 2" xfId="449" xr:uid="{00000000-0005-0000-0000-0000C0010000}"/>
    <cellStyle name="_FS_Sahathai_Q1'11_FS Richy Place Q3'13 (10.11.13) 2 2" xfId="450" xr:uid="{00000000-0005-0000-0000-0000C1010000}"/>
    <cellStyle name="_FS_Sahathai_Q1'11_FS Richy Place Q3'13 (10.11.13) 3" xfId="451" xr:uid="{00000000-0005-0000-0000-0000C2010000}"/>
    <cellStyle name="_FS_Sahathai_Q1'11_FS Richy Place YE'13 (26.02.14) CF" xfId="452" xr:uid="{00000000-0005-0000-0000-0000C3010000}"/>
    <cellStyle name="_FS_Sahathai_Q1'11_FS Richy Place YE'13 (26.02.14) CF 2" xfId="453" xr:uid="{00000000-0005-0000-0000-0000C4010000}"/>
    <cellStyle name="_FS_Sahathai_Q1'11_FS Richy Place YE'13 (26.02.14) CF 2 2" xfId="454" xr:uid="{00000000-0005-0000-0000-0000C5010000}"/>
    <cellStyle name="_FS_Sahathai_Q1'11_FS Richy Place YE'13 (26.02.14) CF 3" xfId="455" xr:uid="{00000000-0005-0000-0000-0000C6010000}"/>
    <cellStyle name="_FS_Sahathai_Q1'11_FS_Richy Place YE'12 Update (Revised 15.11.13)" xfId="456" xr:uid="{00000000-0005-0000-0000-0000C7010000}"/>
    <cellStyle name="_FS_Sahathai_Q1'11_FS_Richy Place YE'12 Update (Revised 15.11.13) 2" xfId="457" xr:uid="{00000000-0005-0000-0000-0000C8010000}"/>
    <cellStyle name="_FS_Sahathai_Q1'11_FS_Richy Place YE'12 Update (Revised 15.11.13) 2 2" xfId="458" xr:uid="{00000000-0005-0000-0000-0000C9010000}"/>
    <cellStyle name="_FS_Sahathai_Q1'11_FS_Richy Place YE'12 Update (Revised 15.11.13) 3" xfId="459" xr:uid="{00000000-0005-0000-0000-0000CA010000}"/>
    <cellStyle name="_HP" xfId="460" xr:uid="{00000000-0005-0000-0000-0000CB010000}"/>
    <cellStyle name="_HP 2" xfId="461" xr:uid="{00000000-0005-0000-0000-0000CC010000}"/>
    <cellStyle name="_HP_FS AKP YE'13" xfId="462" xr:uid="{00000000-0005-0000-0000-0000CD010000}"/>
    <cellStyle name="_HP_FS AKP YE'13 2" xfId="463" xr:uid="{00000000-0005-0000-0000-0000CE010000}"/>
    <cellStyle name="_Port Size update (1)" xfId="464" xr:uid="{00000000-0005-0000-0000-0000CF010000}"/>
    <cellStyle name="_Port Size update (1)_FS Richy Place Q3'13 (10.11.13)" xfId="465" xr:uid="{00000000-0005-0000-0000-0000D0010000}"/>
    <cellStyle name="_Port Size update (1)_FS Richy Place Q3'13 (10.11.13) 2" xfId="466" xr:uid="{00000000-0005-0000-0000-0000D1010000}"/>
    <cellStyle name="_Port Size update (1)_FS_Richy Place YE'12 Update (Revised 15.11.13)" xfId="467" xr:uid="{00000000-0005-0000-0000-0000D2010000}"/>
    <cellStyle name="_Port Size update (1)_FS_Richy Place YE'12 Update (Revised 15.11.13) 2" xfId="468" xr:uid="{00000000-0005-0000-0000-0000D3010000}"/>
    <cellStyle name="_Port Size update (1)_Portfolio 2009(original 1)" xfId="469" xr:uid="{00000000-0005-0000-0000-0000D4010000}"/>
    <cellStyle name="_Port Size update (1)_Portfolio 2009(original 1) 2" xfId="470" xr:uid="{00000000-0005-0000-0000-0000D5010000}"/>
    <cellStyle name="_Port Size update (1)_Portfolio 2009(original 1)_FS Richy Place Q3'13 (10.11.13)" xfId="471" xr:uid="{00000000-0005-0000-0000-0000D6010000}"/>
    <cellStyle name="_Port Size update (1)_Portfolio 2009(original 1)_FS Richy Place YE'13 (26.02.14) CF" xfId="472" xr:uid="{00000000-0005-0000-0000-0000D7010000}"/>
    <cellStyle name="_Port Size update (1)_Portfolio 2009(original 1)_FS_Richy Place YE'12 Update (Revised 15.11.13)" xfId="473" xr:uid="{00000000-0005-0000-0000-0000D8010000}"/>
    <cellStyle name="_Port Size update (1)_งบปี 55 เทียบ ปี 56 ไตรมาส 3" xfId="474" xr:uid="{00000000-0005-0000-0000-0000D9010000}"/>
    <cellStyle name="_Portfolio 2008 by ERM" xfId="475" xr:uid="{00000000-0005-0000-0000-0000DA010000}"/>
    <cellStyle name="_Portfolio 2008 by ERM 2" xfId="476" xr:uid="{00000000-0005-0000-0000-0000DB010000}"/>
    <cellStyle name="_Portfolio 2008 by ERM_FS Richy Place Q3'13 (10.11.13)" xfId="477" xr:uid="{00000000-0005-0000-0000-0000DC010000}"/>
    <cellStyle name="_Portfolio 2008 by ERM_FS Richy Place Q3'13 (10.11.13) 2" xfId="478" xr:uid="{00000000-0005-0000-0000-0000DD010000}"/>
    <cellStyle name="_Portfolio 2008 by ERM_FS Richy Place Q3'13 (10.11.13)_FS Richy Place YE'13 (26.02.14) CF" xfId="479" xr:uid="{00000000-0005-0000-0000-0000DE010000}"/>
    <cellStyle name="_Portfolio 2008 by ERM_FS Richy Place Q3'13 (10.11.13)_FS Richy Place YE'13 (26.02.14) CF 2" xfId="480" xr:uid="{00000000-0005-0000-0000-0000DF010000}"/>
    <cellStyle name="_Portfolio 2008 by ERM_FS Richy Place YE'13 (26.02.14) CF" xfId="481" xr:uid="{00000000-0005-0000-0000-0000E0010000}"/>
    <cellStyle name="_Portfolio 2008 by ERM_FS_Richy Place YE'12 Update (Revised 15.11.13)" xfId="482" xr:uid="{00000000-0005-0000-0000-0000E1010000}"/>
    <cellStyle name="_Portfolio 2008 by ERM_FS_Richy Place YE'12 Update (Revised 15.11.13) 2" xfId="483" xr:uid="{00000000-0005-0000-0000-0000E2010000}"/>
    <cellStyle name="_Portfolio 2008 by ERM_FS_Richy Place YE'12 Update (Revised 15.11.13)_FS Richy Place YE'13 (26.02.14) CF" xfId="484" xr:uid="{00000000-0005-0000-0000-0000E3010000}"/>
    <cellStyle name="_Portfolio 2008 by ERM_FS_Richy Place YE'12 Update (Revised 15.11.13)_FS Richy Place YE'13 (26.02.14) CF 2" xfId="485" xr:uid="{00000000-0005-0000-0000-0000E4010000}"/>
    <cellStyle name="_Portfolio 2008 by ERM_งบปี 55 เทียบ ปี 56 ไตรมาส 3" xfId="486" xr:uid="{00000000-0005-0000-0000-0000E5010000}"/>
    <cellStyle name="_Portfolio JMT update 21 Apr 08 original_auditor" xfId="487" xr:uid="{00000000-0005-0000-0000-0000E6010000}"/>
    <cellStyle name="_Portfolio JMT update 21 Apr 08 original_auditor 2" xfId="488" xr:uid="{00000000-0005-0000-0000-0000E7010000}"/>
    <cellStyle name="_Portfolio JMT update 21 Apr 08 original_auditor by erm" xfId="489" xr:uid="{00000000-0005-0000-0000-0000E8010000}"/>
    <cellStyle name="_Portfolio JMT update 21 Apr 08 original_auditor by erm 2" xfId="490" xr:uid="{00000000-0005-0000-0000-0000E9010000}"/>
    <cellStyle name="_Portfolio JMT update 21 Apr 08 original_auditor by erm_FS Richy Place Q3'13 (10.11.13)" xfId="491" xr:uid="{00000000-0005-0000-0000-0000EA010000}"/>
    <cellStyle name="_Portfolio JMT update 21 Apr 08 original_auditor by erm_FS Richy Place Q3'13 (10.11.13) 2" xfId="492" xr:uid="{00000000-0005-0000-0000-0000EB010000}"/>
    <cellStyle name="_Portfolio JMT update 21 Apr 08 original_auditor by erm_FS Richy Place Q3'13 (10.11.13)_FS Richy Place YE'13 (26.02.14) CF" xfId="493" xr:uid="{00000000-0005-0000-0000-0000EC010000}"/>
    <cellStyle name="_Portfolio JMT update 21 Apr 08 original_auditor by erm_FS Richy Place Q3'13 (10.11.13)_FS Richy Place YE'13 (26.02.14) CF 2" xfId="494" xr:uid="{00000000-0005-0000-0000-0000ED010000}"/>
    <cellStyle name="_Portfolio JMT update 21 Apr 08 original_auditor by erm_FS Richy Place YE'13 (26.02.14) CF" xfId="495" xr:uid="{00000000-0005-0000-0000-0000EE010000}"/>
    <cellStyle name="_Portfolio JMT update 21 Apr 08 original_auditor by erm_FS_Richy Place YE'12 Update (Revised 15.11.13)" xfId="496" xr:uid="{00000000-0005-0000-0000-0000EF010000}"/>
    <cellStyle name="_Portfolio JMT update 21 Apr 08 original_auditor by erm_FS_Richy Place YE'12 Update (Revised 15.11.13) 2" xfId="497" xr:uid="{00000000-0005-0000-0000-0000F0010000}"/>
    <cellStyle name="_Portfolio JMT update 21 Apr 08 original_auditor by erm_FS_Richy Place YE'12 Update (Revised 15.11.13)_FS Richy Place YE'13 (26.02.14) CF" xfId="498" xr:uid="{00000000-0005-0000-0000-0000F1010000}"/>
    <cellStyle name="_Portfolio JMT update 21 Apr 08 original_auditor by erm_FS_Richy Place YE'12 Update (Revised 15.11.13)_FS Richy Place YE'13 (26.02.14) CF 2" xfId="499" xr:uid="{00000000-0005-0000-0000-0000F2010000}"/>
    <cellStyle name="_Portfolio JMT update 21 Apr 08 original_auditor by erm_งบปี 55 เทียบ ปี 56 ไตรมาส 3" xfId="500" xr:uid="{00000000-0005-0000-0000-0000F3010000}"/>
    <cellStyle name="_Portfolio JMT update 21 Apr 08 original_auditor_FS Richy Place Q3'13 (10.11.13)" xfId="501" xr:uid="{00000000-0005-0000-0000-0000F4010000}"/>
    <cellStyle name="_Portfolio JMT update 21 Apr 08 original_auditor_FS Richy Place Q3'13 (10.11.13) 2" xfId="502" xr:uid="{00000000-0005-0000-0000-0000F5010000}"/>
    <cellStyle name="_Portfolio JMT update 21 Apr 08 original_auditor_FS Richy Place Q3'13 (10.11.13)_FS Richy Place YE'13 (26.02.14) CF" xfId="503" xr:uid="{00000000-0005-0000-0000-0000F6010000}"/>
    <cellStyle name="_Portfolio JMT update 21 Apr 08 original_auditor_FS Richy Place Q3'13 (10.11.13)_FS Richy Place YE'13 (26.02.14) CF 2" xfId="504" xr:uid="{00000000-0005-0000-0000-0000F7010000}"/>
    <cellStyle name="_Portfolio JMT update 21 Apr 08 original_auditor_FS Richy Place YE'13 (26.02.14) CF" xfId="505" xr:uid="{00000000-0005-0000-0000-0000F8010000}"/>
    <cellStyle name="_Portfolio JMT update 21 Apr 08 original_auditor_FS_Richy Place YE'12 Update (Revised 15.11.13)" xfId="506" xr:uid="{00000000-0005-0000-0000-0000F9010000}"/>
    <cellStyle name="_Portfolio JMT update 21 Apr 08 original_auditor_FS_Richy Place YE'12 Update (Revised 15.11.13) 2" xfId="507" xr:uid="{00000000-0005-0000-0000-0000FA010000}"/>
    <cellStyle name="_Portfolio JMT update 21 Apr 08 original_auditor_FS_Richy Place YE'12 Update (Revised 15.11.13)_FS Richy Place YE'13 (26.02.14) CF" xfId="508" xr:uid="{00000000-0005-0000-0000-0000FB010000}"/>
    <cellStyle name="_Portfolio JMT update 21 Apr 08 original_auditor_FS_Richy Place YE'12 Update (Revised 15.11.13)_FS Richy Place YE'13 (26.02.14) CF 2" xfId="509" xr:uid="{00000000-0005-0000-0000-0000FC010000}"/>
    <cellStyle name="_Portfolio JMT update 21 Apr 08 original_auditor_งบปี 55 เทียบ ปี 56 ไตรมาส 3" xfId="510" xr:uid="{00000000-0005-0000-0000-0000FD010000}"/>
    <cellStyle name="_Present 040208" xfId="511" xr:uid="{00000000-0005-0000-0000-0000FE010000}"/>
    <cellStyle name="_Present 040208 2" xfId="512" xr:uid="{00000000-0005-0000-0000-0000FF010000}"/>
    <cellStyle name="_Present 040208_Budget Expense 2008 JMT - Revised Q3 (from JMT K.Ji)" xfId="513" xr:uid="{00000000-0005-0000-0000-000000020000}"/>
    <cellStyle name="_Present 040208_FS Richy Place Q3'13 (10.11.13)" xfId="514" xr:uid="{00000000-0005-0000-0000-000001020000}"/>
    <cellStyle name="_Present 040208_FS Richy Place Q3'13 (10.11.13) 2" xfId="515" xr:uid="{00000000-0005-0000-0000-000002020000}"/>
    <cellStyle name="_Present 040208_FS Richy Place Q3'13 (10.11.13)_FS Richy Place YE'13 (26.02.14) CF" xfId="516" xr:uid="{00000000-0005-0000-0000-000003020000}"/>
    <cellStyle name="_Present 040208_FS Richy Place Q3'13 (10.11.13)_FS Richy Place YE'13 (26.02.14) CF 2" xfId="517" xr:uid="{00000000-0005-0000-0000-000004020000}"/>
    <cellStyle name="_Present 040208_FS Richy Place YE'13 (26.02.14) CF" xfId="518" xr:uid="{00000000-0005-0000-0000-000005020000}"/>
    <cellStyle name="_Present 040208_FS_Richy Place YE'12 Update (Revised 15.11.13)" xfId="519" xr:uid="{00000000-0005-0000-0000-000006020000}"/>
    <cellStyle name="_Present 040208_FS_Richy Place YE'12 Update (Revised 15.11.13) 2" xfId="520" xr:uid="{00000000-0005-0000-0000-000007020000}"/>
    <cellStyle name="_Present 040208_FS_Richy Place YE'12 Update (Revised 15.11.13)_FS Richy Place YE'13 (26.02.14) CF" xfId="521" xr:uid="{00000000-0005-0000-0000-000008020000}"/>
    <cellStyle name="_Present 040208_FS_Richy Place YE'12 Update (Revised 15.11.13)_FS Richy Place YE'13 (26.02.14) CF 2" xfId="522" xr:uid="{00000000-0005-0000-0000-000009020000}"/>
    <cellStyle name="_Present 040208_Portfolio 2008 for auditor" xfId="523" xr:uid="{00000000-0005-0000-0000-00000A020000}"/>
    <cellStyle name="_Present 040208_Portfolio 2008 for auditor 2" xfId="524" xr:uid="{00000000-0005-0000-0000-00000B020000}"/>
    <cellStyle name="_Present 040208_Portfolio 2008 for auditor_FS Richy Place Q3'13 (10.11.13)" xfId="525" xr:uid="{00000000-0005-0000-0000-00000C020000}"/>
    <cellStyle name="_Present 040208_Portfolio 2008 for auditor_FS Richy Place Q3'13 (10.11.13) 2" xfId="526" xr:uid="{00000000-0005-0000-0000-00000D020000}"/>
    <cellStyle name="_Present 040208_Portfolio 2008 for auditor_FS Richy Place YE'13 (26.02.14) CF" xfId="527" xr:uid="{00000000-0005-0000-0000-00000E020000}"/>
    <cellStyle name="_Present 040208_Portfolio 2008 for auditor_FS_Richy Place YE'12 Update (Revised 15.11.13)" xfId="528" xr:uid="{00000000-0005-0000-0000-00000F020000}"/>
    <cellStyle name="_Present 040208_Portfolio 2008 for auditor_FS_Richy Place YE'12 Update (Revised 15.11.13) 2" xfId="529" xr:uid="{00000000-0005-0000-0000-000010020000}"/>
    <cellStyle name="_Present 040208_Portfolio 2008 for auditor_งบปี 55 เทียบ ปี 56 ไตรมาส 3" xfId="530" xr:uid="{00000000-0005-0000-0000-000011020000}"/>
    <cellStyle name="_Present 040208_Portfolio 2009(original 1)" xfId="531" xr:uid="{00000000-0005-0000-0000-000012020000}"/>
    <cellStyle name="_Present 040208_งบปี 55 เทียบ ปี 56 ไตรมาส 3" xfId="532" xr:uid="{00000000-0005-0000-0000-000013020000}"/>
    <cellStyle name="_Present 290108" xfId="533" xr:uid="{00000000-0005-0000-0000-000014020000}"/>
    <cellStyle name="_Present 290108 2" xfId="534" xr:uid="{00000000-0005-0000-0000-000015020000}"/>
    <cellStyle name="_Present 290108_Budget Expense 2008 JMT - Revised Q3 (from JMT K.Ji)" xfId="535" xr:uid="{00000000-0005-0000-0000-000016020000}"/>
    <cellStyle name="_Present 290108_FS Richy Place Q3'13 (10.11.13)" xfId="536" xr:uid="{00000000-0005-0000-0000-000017020000}"/>
    <cellStyle name="_Present 290108_FS Richy Place Q3'13 (10.11.13) 2" xfId="537" xr:uid="{00000000-0005-0000-0000-000018020000}"/>
    <cellStyle name="_Present 290108_FS Richy Place Q3'13 (10.11.13)_FS Richy Place YE'13 (26.02.14) CF" xfId="538" xr:uid="{00000000-0005-0000-0000-000019020000}"/>
    <cellStyle name="_Present 290108_FS Richy Place Q3'13 (10.11.13)_FS Richy Place YE'13 (26.02.14) CF 2" xfId="539" xr:uid="{00000000-0005-0000-0000-00001A020000}"/>
    <cellStyle name="_Present 290108_FS Richy Place YE'13 (26.02.14) CF" xfId="540" xr:uid="{00000000-0005-0000-0000-00001B020000}"/>
    <cellStyle name="_Present 290108_FS_Richy Place YE'12 Update (Revised 15.11.13)" xfId="541" xr:uid="{00000000-0005-0000-0000-00001C020000}"/>
    <cellStyle name="_Present 290108_FS_Richy Place YE'12 Update (Revised 15.11.13) 2" xfId="542" xr:uid="{00000000-0005-0000-0000-00001D020000}"/>
    <cellStyle name="_Present 290108_FS_Richy Place YE'12 Update (Revised 15.11.13)_FS Richy Place YE'13 (26.02.14) CF" xfId="543" xr:uid="{00000000-0005-0000-0000-00001E020000}"/>
    <cellStyle name="_Present 290108_FS_Richy Place YE'12 Update (Revised 15.11.13)_FS Richy Place YE'13 (26.02.14) CF 2" xfId="544" xr:uid="{00000000-0005-0000-0000-00001F020000}"/>
    <cellStyle name="_Present 290108_Portfolio 2008 for auditor" xfId="545" xr:uid="{00000000-0005-0000-0000-000020020000}"/>
    <cellStyle name="_Present 290108_Portfolio 2008 for auditor 2" xfId="546" xr:uid="{00000000-0005-0000-0000-000021020000}"/>
    <cellStyle name="_Present 290108_Portfolio 2008 for auditor_FS Richy Place Q3'13 (10.11.13)" xfId="547" xr:uid="{00000000-0005-0000-0000-000022020000}"/>
    <cellStyle name="_Present 290108_Portfolio 2008 for auditor_FS Richy Place Q3'13 (10.11.13) 2" xfId="548" xr:uid="{00000000-0005-0000-0000-000023020000}"/>
    <cellStyle name="_Present 290108_Portfolio 2008 for auditor_FS Richy Place YE'13 (26.02.14) CF" xfId="549" xr:uid="{00000000-0005-0000-0000-000024020000}"/>
    <cellStyle name="_Present 290108_Portfolio 2008 for auditor_FS_Richy Place YE'12 Update (Revised 15.11.13)" xfId="550" xr:uid="{00000000-0005-0000-0000-000025020000}"/>
    <cellStyle name="_Present 290108_Portfolio 2008 for auditor_FS_Richy Place YE'12 Update (Revised 15.11.13) 2" xfId="551" xr:uid="{00000000-0005-0000-0000-000026020000}"/>
    <cellStyle name="_Present 290108_Portfolio 2008 for auditor_งบปี 55 เทียบ ปี 56 ไตรมาส 3" xfId="552" xr:uid="{00000000-0005-0000-0000-000027020000}"/>
    <cellStyle name="_Present 290108_Portfolio 2009(original 1)" xfId="553" xr:uid="{00000000-0005-0000-0000-000028020000}"/>
    <cellStyle name="_Present 290108_งบปี 55 เทียบ ปี 56 ไตรมาส 3" xfId="554" xr:uid="{00000000-0005-0000-0000-000029020000}"/>
    <cellStyle name="_Result_Port" xfId="555" xr:uid="{00000000-0005-0000-0000-00002A020000}"/>
    <cellStyle name="_Result_Port_1" xfId="556" xr:uid="{00000000-0005-0000-0000-00002B020000}"/>
    <cellStyle name="_Result_Port_2" xfId="557" xr:uid="{00000000-0005-0000-0000-00002C020000}"/>
    <cellStyle name="_Update perfomance 23-08-08" xfId="558" xr:uid="{00000000-0005-0000-0000-00002D020000}"/>
    <cellStyle name="_Update perfomance 23-08-08 2" xfId="559" xr:uid="{00000000-0005-0000-0000-00002E020000}"/>
    <cellStyle name="_Update perfomance 23-08-08_FS Richy Place Q3'13 (10.11.13)" xfId="560" xr:uid="{00000000-0005-0000-0000-00002F020000}"/>
    <cellStyle name="_Update perfomance 23-08-08_FS Richy Place YE'13 (26.02.14) CF" xfId="561" xr:uid="{00000000-0005-0000-0000-000030020000}"/>
    <cellStyle name="_Update perfomance 23-08-08_FS_Richy Place YE'12 Update (Revised 15.11.13)" xfId="562" xr:uid="{00000000-0005-0000-0000-000031020000}"/>
    <cellStyle name="_update perfomance 25 jul" xfId="563" xr:uid="{00000000-0005-0000-0000-000032020000}"/>
    <cellStyle name="_update perfomance 25 jul 2" xfId="564" xr:uid="{00000000-0005-0000-0000-000033020000}"/>
    <cellStyle name="_update perfomance 25 jul_FS Richy Place Q3'13 (10.11.13)" xfId="565" xr:uid="{00000000-0005-0000-0000-000034020000}"/>
    <cellStyle name="_update perfomance 25 jul_FS Richy Place YE'13 (26.02.14) CF" xfId="566" xr:uid="{00000000-0005-0000-0000-000035020000}"/>
    <cellStyle name="_update perfomance 25 jul_FS_Richy Place YE'12 Update (Revised 15.11.13)" xfId="567" xr:uid="{00000000-0005-0000-0000-000036020000}"/>
    <cellStyle name="_update performace 22 Apr 2008" xfId="568" xr:uid="{00000000-0005-0000-0000-000037020000}"/>
    <cellStyle name="_update performace 22 Apr 2008_FS Richy Place Q3'13 (10.11.13)" xfId="569" xr:uid="{00000000-0005-0000-0000-000038020000}"/>
    <cellStyle name="_update performace 22 Apr 2008_FS Richy Place Q3'13 (10.11.13) 2" xfId="570" xr:uid="{00000000-0005-0000-0000-000039020000}"/>
    <cellStyle name="_update performace 22 Apr 2008_FS_Richy Place YE'12 Update (Revised 15.11.13)" xfId="571" xr:uid="{00000000-0005-0000-0000-00003A020000}"/>
    <cellStyle name="_update performace 22 Apr 2008_FS_Richy Place YE'12 Update (Revised 15.11.13) 2" xfId="572" xr:uid="{00000000-0005-0000-0000-00003B020000}"/>
    <cellStyle name="_update performace 22 Apr 2008_Portfolio 2009(original 1)" xfId="573" xr:uid="{00000000-0005-0000-0000-00003C020000}"/>
    <cellStyle name="_update performace 22 Apr 2008_Portfolio 2009(original 1) 2" xfId="574" xr:uid="{00000000-0005-0000-0000-00003D020000}"/>
    <cellStyle name="_update performace 22 Apr 2008_Portfolio 2009(original 1)_FS Richy Place Q3'13 (10.11.13)" xfId="575" xr:uid="{00000000-0005-0000-0000-00003E020000}"/>
    <cellStyle name="_update performace 22 Apr 2008_Portfolio 2009(original 1)_FS Richy Place YE'13 (26.02.14) CF" xfId="576" xr:uid="{00000000-0005-0000-0000-00003F020000}"/>
    <cellStyle name="_update performace 22 Apr 2008_Portfolio 2009(original 1)_FS_Richy Place YE'12 Update (Revised 15.11.13)" xfId="577" xr:uid="{00000000-0005-0000-0000-000040020000}"/>
    <cellStyle name="_update performace 22 Apr 2008_งบปี 55 เทียบ ปี 56 ไตรมาส 3" xfId="578" xr:uid="{00000000-0005-0000-0000-000041020000}"/>
    <cellStyle name="_Update Result_Port_04-08-08" xfId="579" xr:uid="{00000000-0005-0000-0000-000042020000}"/>
    <cellStyle name="_Update Result_Port_12-08-08" xfId="580" xr:uid="{00000000-0005-0000-0000-000043020000}"/>
    <cellStyle name="_Update Result_Port_18-08-081" xfId="581" xr:uid="{00000000-0005-0000-0000-000044020000}"/>
    <cellStyle name="_Update_Easybuy_280708" xfId="582" xr:uid="{00000000-0005-0000-0000-000045020000}"/>
    <cellStyle name="_กลุ่มงานฟ้อง" xfId="583" xr:uid="{00000000-0005-0000-0000-000046020000}"/>
    <cellStyle name="_กลุ่มงานฟ้อง 2" xfId="584" xr:uid="{00000000-0005-0000-0000-000047020000}"/>
    <cellStyle name="_กลุ่มงานฟ้อง_Budget Expense 2008 JMT - Revised Q3 (from JMT K.Ji)" xfId="585" xr:uid="{00000000-0005-0000-0000-000048020000}"/>
    <cellStyle name="_กลุ่มงานฟ้อง_FS Richy Place Q3'13 (10.11.13)" xfId="586" xr:uid="{00000000-0005-0000-0000-000049020000}"/>
    <cellStyle name="_กลุ่มงานฟ้อง_FS Richy Place Q3'13 (10.11.13) 2" xfId="587" xr:uid="{00000000-0005-0000-0000-00004A020000}"/>
    <cellStyle name="_กลุ่มงานฟ้อง_FS Richy Place Q3'13 (10.11.13)_FS Richy Place YE'13 (26.02.14) CF" xfId="588" xr:uid="{00000000-0005-0000-0000-00004B020000}"/>
    <cellStyle name="_กลุ่มงานฟ้อง_FS Richy Place Q3'13 (10.11.13)_FS Richy Place YE'13 (26.02.14) CF 2" xfId="589" xr:uid="{00000000-0005-0000-0000-00004C020000}"/>
    <cellStyle name="_กลุ่มงานฟ้อง_FS Richy Place YE'13 (26.02.14) CF" xfId="590" xr:uid="{00000000-0005-0000-0000-00004D020000}"/>
    <cellStyle name="_กลุ่มงานฟ้อง_FS_Richy Place YE'12 Update (Revised 15.11.13)" xfId="591" xr:uid="{00000000-0005-0000-0000-00004E020000}"/>
    <cellStyle name="_กลุ่มงานฟ้อง_FS_Richy Place YE'12 Update (Revised 15.11.13) 2" xfId="592" xr:uid="{00000000-0005-0000-0000-00004F020000}"/>
    <cellStyle name="_กลุ่มงานฟ้อง_FS_Richy Place YE'12 Update (Revised 15.11.13)_FS Richy Place YE'13 (26.02.14) CF" xfId="593" xr:uid="{00000000-0005-0000-0000-000050020000}"/>
    <cellStyle name="_กลุ่มงานฟ้อง_FS_Richy Place YE'12 Update (Revised 15.11.13)_FS Richy Place YE'13 (26.02.14) CF 2" xfId="594" xr:uid="{00000000-0005-0000-0000-000051020000}"/>
    <cellStyle name="_กลุ่มงานฟ้อง_Portfolio 2008 for auditor" xfId="595" xr:uid="{00000000-0005-0000-0000-000052020000}"/>
    <cellStyle name="_กลุ่มงานฟ้อง_Portfolio 2008 for auditor 2" xfId="596" xr:uid="{00000000-0005-0000-0000-000053020000}"/>
    <cellStyle name="_กลุ่มงานฟ้อง_Portfolio 2008 for auditor_FS Richy Place Q3'13 (10.11.13)" xfId="597" xr:uid="{00000000-0005-0000-0000-000054020000}"/>
    <cellStyle name="_กลุ่มงานฟ้อง_Portfolio 2008 for auditor_FS Richy Place Q3'13 (10.11.13) 2" xfId="598" xr:uid="{00000000-0005-0000-0000-000055020000}"/>
    <cellStyle name="_กลุ่มงานฟ้อง_Portfolio 2008 for auditor_FS Richy Place YE'13 (26.02.14) CF" xfId="599" xr:uid="{00000000-0005-0000-0000-000056020000}"/>
    <cellStyle name="_กลุ่มงานฟ้อง_Portfolio 2008 for auditor_FS_Richy Place YE'12 Update (Revised 15.11.13)" xfId="600" xr:uid="{00000000-0005-0000-0000-000057020000}"/>
    <cellStyle name="_กลุ่มงานฟ้อง_Portfolio 2008 for auditor_FS_Richy Place YE'12 Update (Revised 15.11.13) 2" xfId="601" xr:uid="{00000000-0005-0000-0000-000058020000}"/>
    <cellStyle name="_กลุ่มงานฟ้อง_Portfolio 2008 for auditor_งบปี 55 เทียบ ปี 56 ไตรมาส 3" xfId="602" xr:uid="{00000000-0005-0000-0000-000059020000}"/>
    <cellStyle name="_กลุ่มงานฟ้อง_Portfolio 2009(original 1)" xfId="603" xr:uid="{00000000-0005-0000-0000-00005A020000}"/>
    <cellStyle name="_กลุ่มงานฟ้อง_งบปี 55 เทียบ ปี 56 ไตรมาส 3" xfId="604" xr:uid="{00000000-0005-0000-0000-00005B020000}"/>
    <cellStyle name="_ขั้นตอนฟ้องวันที่ 25-08-08" xfId="605" xr:uid="{00000000-0005-0000-0000-00005C020000}"/>
    <cellStyle name="_รายงานกลุ่มHair Cut Dec-07 (1)" xfId="606" xr:uid="{00000000-0005-0000-0000-00005D020000}"/>
    <cellStyle name="_รายงานกลุ่มHair Cut Dec-07 (1) 2" xfId="607" xr:uid="{00000000-0005-0000-0000-00005E020000}"/>
    <cellStyle name="_รายงานกลุ่มHair Cut Dec-07 (1)_Budget Expense 2008 JMT - Revised Q3 (from JMT K.Ji)" xfId="608" xr:uid="{00000000-0005-0000-0000-00005F020000}"/>
    <cellStyle name="_รายงานกลุ่มHair Cut Dec-07 (1)_FS Richy Place Q3'13 (10.11.13)" xfId="609" xr:uid="{00000000-0005-0000-0000-000060020000}"/>
    <cellStyle name="_รายงานกลุ่มHair Cut Dec-07 (1)_FS Richy Place Q3'13 (10.11.13) 2" xfId="610" xr:uid="{00000000-0005-0000-0000-000061020000}"/>
    <cellStyle name="_รายงานกลุ่มHair Cut Dec-07 (1)_FS Richy Place Q3'13 (10.11.13)_FS Richy Place YE'13 (26.02.14) CF" xfId="611" xr:uid="{00000000-0005-0000-0000-000062020000}"/>
    <cellStyle name="_รายงานกลุ่มHair Cut Dec-07 (1)_FS Richy Place Q3'13 (10.11.13)_FS Richy Place YE'13 (26.02.14) CF 2" xfId="612" xr:uid="{00000000-0005-0000-0000-000063020000}"/>
    <cellStyle name="_รายงานกลุ่มHair Cut Dec-07 (1)_FS Richy Place YE'13 (26.02.14) CF" xfId="613" xr:uid="{00000000-0005-0000-0000-000064020000}"/>
    <cellStyle name="_รายงานกลุ่มHair Cut Dec-07 (1)_FS_Richy Place YE'12 Update (Revised 15.11.13)" xfId="614" xr:uid="{00000000-0005-0000-0000-000065020000}"/>
    <cellStyle name="_รายงานกลุ่มHair Cut Dec-07 (1)_FS_Richy Place YE'12 Update (Revised 15.11.13) 2" xfId="615" xr:uid="{00000000-0005-0000-0000-000066020000}"/>
    <cellStyle name="_รายงานกลุ่มHair Cut Dec-07 (1)_FS_Richy Place YE'12 Update (Revised 15.11.13)_FS Richy Place YE'13 (26.02.14) CF" xfId="616" xr:uid="{00000000-0005-0000-0000-000067020000}"/>
    <cellStyle name="_รายงานกลุ่มHair Cut Dec-07 (1)_FS_Richy Place YE'12 Update (Revised 15.11.13)_FS Richy Place YE'13 (26.02.14) CF 2" xfId="617" xr:uid="{00000000-0005-0000-0000-000068020000}"/>
    <cellStyle name="_รายงานกลุ่มHair Cut Dec-07 (1)_Portfolio 2008 for auditor" xfId="618" xr:uid="{00000000-0005-0000-0000-000069020000}"/>
    <cellStyle name="_รายงานกลุ่มHair Cut Dec-07 (1)_Portfolio 2008 for auditor 2" xfId="619" xr:uid="{00000000-0005-0000-0000-00006A020000}"/>
    <cellStyle name="_รายงานกลุ่มHair Cut Dec-07 (1)_Portfolio 2008 for auditor_FS Richy Place Q3'13 (10.11.13)" xfId="620" xr:uid="{00000000-0005-0000-0000-00006B020000}"/>
    <cellStyle name="_รายงานกลุ่มHair Cut Dec-07 (1)_Portfolio 2008 for auditor_FS Richy Place Q3'13 (10.11.13) 2" xfId="621" xr:uid="{00000000-0005-0000-0000-00006C020000}"/>
    <cellStyle name="_รายงานกลุ่มHair Cut Dec-07 (1)_Portfolio 2008 for auditor_FS Richy Place YE'13 (26.02.14) CF" xfId="622" xr:uid="{00000000-0005-0000-0000-00006D020000}"/>
    <cellStyle name="_รายงานกลุ่มHair Cut Dec-07 (1)_Portfolio 2008 for auditor_FS_Richy Place YE'12 Update (Revised 15.11.13)" xfId="623" xr:uid="{00000000-0005-0000-0000-00006E020000}"/>
    <cellStyle name="_รายงานกลุ่มHair Cut Dec-07 (1)_Portfolio 2008 for auditor_FS_Richy Place YE'12 Update (Revised 15.11.13) 2" xfId="624" xr:uid="{00000000-0005-0000-0000-00006F020000}"/>
    <cellStyle name="_รายงานกลุ่มHair Cut Dec-07 (1)_Portfolio 2008 for auditor_งบปี 55 เทียบ ปี 56 ไตรมาส 3" xfId="625" xr:uid="{00000000-0005-0000-0000-000070020000}"/>
    <cellStyle name="_รายงานกลุ่มHair Cut Dec-07 (1)_Portfolio 2009(original 1)" xfId="626" xr:uid="{00000000-0005-0000-0000-000071020000}"/>
    <cellStyle name="_รายงานกลุ่มHair Cut Dec-07 (1)_งบปี 55 เทียบ ปี 56 ไตรมาส 3" xfId="627" xr:uid="{00000000-0005-0000-0000-000072020000}"/>
    <cellStyle name="_รายงานกลุ่มHair_Cut_Dec-07(1)" xfId="628" xr:uid="{00000000-0005-0000-0000-000073020000}"/>
    <cellStyle name="_รายงานกลุ่มHair_Cut_Dec-07(1) 2" xfId="629" xr:uid="{00000000-0005-0000-0000-000074020000}"/>
    <cellStyle name="_รายงานกลุ่มHair_Cut_Dec-07(1)_Budget Expense 2008 JMT - Revised Q3 (from JMT K.Ji)" xfId="630" xr:uid="{00000000-0005-0000-0000-000075020000}"/>
    <cellStyle name="_รายงานกลุ่มHair_Cut_Dec-07(1)_FS Richy Place Q3'13 (10.11.13)" xfId="631" xr:uid="{00000000-0005-0000-0000-000076020000}"/>
    <cellStyle name="_รายงานกลุ่มHair_Cut_Dec-07(1)_FS Richy Place Q3'13 (10.11.13) 2" xfId="632" xr:uid="{00000000-0005-0000-0000-000077020000}"/>
    <cellStyle name="_รายงานกลุ่มHair_Cut_Dec-07(1)_FS Richy Place Q3'13 (10.11.13)_FS Richy Place YE'13 (26.02.14) CF" xfId="633" xr:uid="{00000000-0005-0000-0000-000078020000}"/>
    <cellStyle name="_รายงานกลุ่มHair_Cut_Dec-07(1)_FS Richy Place Q3'13 (10.11.13)_FS Richy Place YE'13 (26.02.14) CF 2" xfId="634" xr:uid="{00000000-0005-0000-0000-000079020000}"/>
    <cellStyle name="_รายงานกลุ่มHair_Cut_Dec-07(1)_FS Richy Place YE'13 (26.02.14) CF" xfId="635" xr:uid="{00000000-0005-0000-0000-00007A020000}"/>
    <cellStyle name="_รายงานกลุ่มHair_Cut_Dec-07(1)_FS_Richy Place YE'12 Update (Revised 15.11.13)" xfId="636" xr:uid="{00000000-0005-0000-0000-00007B020000}"/>
    <cellStyle name="_รายงานกลุ่มHair_Cut_Dec-07(1)_FS_Richy Place YE'12 Update (Revised 15.11.13) 2" xfId="637" xr:uid="{00000000-0005-0000-0000-00007C020000}"/>
    <cellStyle name="_รายงานกลุ่มHair_Cut_Dec-07(1)_FS_Richy Place YE'12 Update (Revised 15.11.13)_FS Richy Place YE'13 (26.02.14) CF" xfId="638" xr:uid="{00000000-0005-0000-0000-00007D020000}"/>
    <cellStyle name="_รายงานกลุ่มHair_Cut_Dec-07(1)_FS_Richy Place YE'12 Update (Revised 15.11.13)_FS Richy Place YE'13 (26.02.14) CF 2" xfId="639" xr:uid="{00000000-0005-0000-0000-00007E020000}"/>
    <cellStyle name="_รายงานกลุ่มHair_Cut_Dec-07(1)_Portfolio 2008 for auditor" xfId="640" xr:uid="{00000000-0005-0000-0000-00007F020000}"/>
    <cellStyle name="_รายงานกลุ่มHair_Cut_Dec-07(1)_Portfolio 2008 for auditor 2" xfId="641" xr:uid="{00000000-0005-0000-0000-000080020000}"/>
    <cellStyle name="_รายงานกลุ่มHair_Cut_Dec-07(1)_Portfolio 2008 for auditor_FS Richy Place Q3'13 (10.11.13)" xfId="642" xr:uid="{00000000-0005-0000-0000-000081020000}"/>
    <cellStyle name="_รายงานกลุ่มHair_Cut_Dec-07(1)_Portfolio 2008 for auditor_FS Richy Place Q3'13 (10.11.13) 2" xfId="643" xr:uid="{00000000-0005-0000-0000-000082020000}"/>
    <cellStyle name="_รายงานกลุ่มHair_Cut_Dec-07(1)_Portfolio 2008 for auditor_FS Richy Place YE'13 (26.02.14) CF" xfId="644" xr:uid="{00000000-0005-0000-0000-000083020000}"/>
    <cellStyle name="_รายงานกลุ่มHair_Cut_Dec-07(1)_Portfolio 2008 for auditor_FS_Richy Place YE'12 Update (Revised 15.11.13)" xfId="645" xr:uid="{00000000-0005-0000-0000-000084020000}"/>
    <cellStyle name="_รายงานกลุ่มHair_Cut_Dec-07(1)_Portfolio 2008 for auditor_FS_Richy Place YE'12 Update (Revised 15.11.13) 2" xfId="646" xr:uid="{00000000-0005-0000-0000-000085020000}"/>
    <cellStyle name="_รายงานกลุ่มHair_Cut_Dec-07(1)_Portfolio 2008 for auditor_งบปี 55 เทียบ ปี 56 ไตรมาส 3" xfId="647" xr:uid="{00000000-0005-0000-0000-000086020000}"/>
    <cellStyle name="_รายงานกลุ่มHair_Cut_Dec-07(1)_Portfolio 2009(original 1)" xfId="648" xr:uid="{00000000-0005-0000-0000-000087020000}"/>
    <cellStyle name="_รายงานกลุ่มHair_Cut_Dec-07(1)_งบปี 55 เทียบ ปี 56 ไตรมาส 3" xfId="649" xr:uid="{00000000-0005-0000-0000-000088020000}"/>
    <cellStyle name="_รายงานกลุ่มงาน Legal 12-12-07" xfId="650" xr:uid="{00000000-0005-0000-0000-000089020000}"/>
    <cellStyle name="_รายงานกลุ่มงาน Legal 12-12-07 2" xfId="651" xr:uid="{00000000-0005-0000-0000-00008A020000}"/>
    <cellStyle name="_รายงานกลุ่มงาน Legal 12-12-07_Budget Expense 2008 JMT - Revised Q3 (from JMT K.Ji)" xfId="652" xr:uid="{00000000-0005-0000-0000-00008B020000}"/>
    <cellStyle name="_รายงานกลุ่มงาน Legal 12-12-07_FS Richy Place Q3'13 (10.11.13)" xfId="653" xr:uid="{00000000-0005-0000-0000-00008C020000}"/>
    <cellStyle name="_รายงานกลุ่มงาน Legal 12-12-07_FS Richy Place Q3'13 (10.11.13) 2" xfId="654" xr:uid="{00000000-0005-0000-0000-00008D020000}"/>
    <cellStyle name="_รายงานกลุ่มงาน Legal 12-12-07_FS Richy Place Q3'13 (10.11.13)_FS Richy Place YE'13 (26.02.14) CF" xfId="655" xr:uid="{00000000-0005-0000-0000-00008E020000}"/>
    <cellStyle name="_รายงานกลุ่มงาน Legal 12-12-07_FS Richy Place Q3'13 (10.11.13)_FS Richy Place YE'13 (26.02.14) CF 2" xfId="656" xr:uid="{00000000-0005-0000-0000-00008F020000}"/>
    <cellStyle name="_รายงานกลุ่มงาน Legal 12-12-07_FS Richy Place YE'13 (26.02.14) CF" xfId="657" xr:uid="{00000000-0005-0000-0000-000090020000}"/>
    <cellStyle name="_รายงานกลุ่มงาน Legal 12-12-07_FS_Richy Place YE'12 Update (Revised 15.11.13)" xfId="658" xr:uid="{00000000-0005-0000-0000-000091020000}"/>
    <cellStyle name="_รายงานกลุ่มงาน Legal 12-12-07_FS_Richy Place YE'12 Update (Revised 15.11.13) 2" xfId="659" xr:uid="{00000000-0005-0000-0000-000092020000}"/>
    <cellStyle name="_รายงานกลุ่มงาน Legal 12-12-07_FS_Richy Place YE'12 Update (Revised 15.11.13)_FS Richy Place YE'13 (26.02.14) CF" xfId="660" xr:uid="{00000000-0005-0000-0000-000093020000}"/>
    <cellStyle name="_รายงานกลุ่มงาน Legal 12-12-07_FS_Richy Place YE'12 Update (Revised 15.11.13)_FS Richy Place YE'13 (26.02.14) CF 2" xfId="661" xr:uid="{00000000-0005-0000-0000-000094020000}"/>
    <cellStyle name="_รายงานกลุ่มงาน Legal 12-12-07_Portfolio 2008 for auditor" xfId="662" xr:uid="{00000000-0005-0000-0000-000095020000}"/>
    <cellStyle name="_รายงานกลุ่มงาน Legal 12-12-07_Portfolio 2008 for auditor 2" xfId="663" xr:uid="{00000000-0005-0000-0000-000096020000}"/>
    <cellStyle name="_รายงานกลุ่มงาน Legal 12-12-07_Portfolio 2008 for auditor_FS Richy Place Q3'13 (10.11.13)" xfId="664" xr:uid="{00000000-0005-0000-0000-000097020000}"/>
    <cellStyle name="_รายงานกลุ่มงาน Legal 12-12-07_Portfolio 2008 for auditor_FS Richy Place Q3'13 (10.11.13) 2" xfId="665" xr:uid="{00000000-0005-0000-0000-000098020000}"/>
    <cellStyle name="_รายงานกลุ่มงาน Legal 12-12-07_Portfolio 2008 for auditor_FS Richy Place YE'13 (26.02.14) CF" xfId="666" xr:uid="{00000000-0005-0000-0000-000099020000}"/>
    <cellStyle name="_รายงานกลุ่มงาน Legal 12-12-07_Portfolio 2008 for auditor_FS_Richy Place YE'12 Update (Revised 15.11.13)" xfId="667" xr:uid="{00000000-0005-0000-0000-00009A020000}"/>
    <cellStyle name="_รายงานกลุ่มงาน Legal 12-12-07_Portfolio 2008 for auditor_FS_Richy Place YE'12 Update (Revised 15.11.13) 2" xfId="668" xr:uid="{00000000-0005-0000-0000-00009B020000}"/>
    <cellStyle name="_รายงานกลุ่มงาน Legal 12-12-07_Portfolio 2008 for auditor_งบปี 55 เทียบ ปี 56 ไตรมาส 3" xfId="669" xr:uid="{00000000-0005-0000-0000-00009C020000}"/>
    <cellStyle name="_รายงานกลุ่มงาน Legal 12-12-07_Portfolio 2009(original 1)" xfId="670" xr:uid="{00000000-0005-0000-0000-00009D020000}"/>
    <cellStyle name="_รายงานกลุ่มงาน Legal 12-12-07_งบปี 55 เทียบ ปี 56 ไตรมาส 3" xfId="671" xr:uid="{00000000-0005-0000-0000-00009E020000}"/>
    <cellStyle name="_รายงานประจำวันNOV-07" xfId="672" xr:uid="{00000000-0005-0000-0000-00009F020000}"/>
    <cellStyle name="_รายงานประจำวันNOV-07_Budget Expense 2008 JMT - Revised Q3 (from JMT K.Ji)" xfId="673" xr:uid="{00000000-0005-0000-0000-0000A0020000}"/>
    <cellStyle name="_รายงานประจำวันNOV-07_Budget Expense 2008 JMT - Revised Q3 (from JMT K.Ji) 2" xfId="674" xr:uid="{00000000-0005-0000-0000-0000A1020000}"/>
    <cellStyle name="_รายงานประจำวันNOV-07_Budget Expense 2008 JMT - Revised Q3 (from JMT K.Ji)_FS Richy Place Q3'13 (10.11.13)" xfId="675" xr:uid="{00000000-0005-0000-0000-0000A2020000}"/>
    <cellStyle name="_รายงานประจำวันNOV-07_Budget Expense 2008 JMT - Revised Q3 (from JMT K.Ji)_FS Richy Place YE'13 (26.02.14) CF" xfId="676" xr:uid="{00000000-0005-0000-0000-0000A3020000}"/>
    <cellStyle name="_รายงานประจำวันNOV-07_Budget Expense 2008 JMT - Revised Q3 (from JMT K.Ji)_FS_Richy Place YE'12 Update (Revised 15.11.13)" xfId="677" xr:uid="{00000000-0005-0000-0000-0000A4020000}"/>
    <cellStyle name="_รายงานประจำวันNOV-07_FS Richy Place Q3'13 (10.11.13)" xfId="678" xr:uid="{00000000-0005-0000-0000-0000A5020000}"/>
    <cellStyle name="_รายงานประจำวันNOV-07_FS Richy Place Q3'13 (10.11.13) 2" xfId="679" xr:uid="{00000000-0005-0000-0000-0000A6020000}"/>
    <cellStyle name="_รายงานประจำวันNOV-07_FS_Richy Place YE'12 Update (Revised 15.11.13)" xfId="680" xr:uid="{00000000-0005-0000-0000-0000A7020000}"/>
    <cellStyle name="_รายงานประจำวันNOV-07_FS_Richy Place YE'12 Update (Revised 15.11.13) 2" xfId="681" xr:uid="{00000000-0005-0000-0000-0000A8020000}"/>
    <cellStyle name="_รายงานประจำวันNOV-07_Portfolio 2009(original 1)" xfId="682" xr:uid="{00000000-0005-0000-0000-0000A9020000}"/>
    <cellStyle name="_รายงานประจำวันNOV-07_Portfolio 2009(original 1) 2" xfId="683" xr:uid="{00000000-0005-0000-0000-0000AA020000}"/>
    <cellStyle name="_รายงานประจำวันNOV-07_Portfolio 2009(original 1)_FS Richy Place Q3'13 (10.11.13)" xfId="684" xr:uid="{00000000-0005-0000-0000-0000AB020000}"/>
    <cellStyle name="_รายงานประจำวันNOV-07_Portfolio 2009(original 1)_FS Richy Place YE'13 (26.02.14) CF" xfId="685" xr:uid="{00000000-0005-0000-0000-0000AC020000}"/>
    <cellStyle name="_รายงานประจำวันNOV-07_Portfolio 2009(original 1)_FS_Richy Place YE'12 Update (Revised 15.11.13)" xfId="686" xr:uid="{00000000-0005-0000-0000-0000AD020000}"/>
    <cellStyle name="_รายงานประจำวันNOV-07_งบปี 55 เทียบ ปี 56 ไตรมาส 3" xfId="687" xr:uid="{00000000-0005-0000-0000-0000AE020000}"/>
    <cellStyle name="_รายงานประจำวันเดือนกุมภาพันธ์" xfId="688" xr:uid="{00000000-0005-0000-0000-0000AF020000}"/>
    <cellStyle name="_รายงานประจำวันเดือนกุมภาพันธ์_Budget Expense 2008 JMT - Revised Q3 (from JMT K.Ji)" xfId="689" xr:uid="{00000000-0005-0000-0000-0000B0020000}"/>
    <cellStyle name="_รายงานประจำวันเดือนกุมภาพันธ์_Budget Expense 2008 JMT - Revised Q3 (from JMT K.Ji) 2" xfId="690" xr:uid="{00000000-0005-0000-0000-0000B1020000}"/>
    <cellStyle name="_รายงานประจำวันเดือนกุมภาพันธ์_Budget Expense 2008 JMT - Revised Q3 (from JMT K.Ji)_FS Richy Place Q3'13 (10.11.13)" xfId="691" xr:uid="{00000000-0005-0000-0000-0000B2020000}"/>
    <cellStyle name="_รายงานประจำวันเดือนกุมภาพันธ์_Budget Expense 2008 JMT - Revised Q3 (from JMT K.Ji)_FS Richy Place YE'13 (26.02.14) CF" xfId="692" xr:uid="{00000000-0005-0000-0000-0000B3020000}"/>
    <cellStyle name="_รายงานประจำวันเดือนกุมภาพันธ์_Budget Expense 2008 JMT - Revised Q3 (from JMT K.Ji)_FS_Richy Place YE'12 Update (Revised 15.11.13)" xfId="693" xr:uid="{00000000-0005-0000-0000-0000B4020000}"/>
    <cellStyle name="_รายงานประจำวันเดือนกุมภาพันธ์_FS Richy Place Q3'13 (10.11.13)" xfId="694" xr:uid="{00000000-0005-0000-0000-0000B5020000}"/>
    <cellStyle name="_รายงานประจำวันเดือนกุมภาพันธ์_FS Richy Place Q3'13 (10.11.13) 2" xfId="695" xr:uid="{00000000-0005-0000-0000-0000B6020000}"/>
    <cellStyle name="_รายงานประจำวันเดือนกุมภาพันธ์_FS_Richy Place YE'12 Update (Revised 15.11.13)" xfId="696" xr:uid="{00000000-0005-0000-0000-0000B7020000}"/>
    <cellStyle name="_รายงานประจำวันเดือนกุมภาพันธ์_FS_Richy Place YE'12 Update (Revised 15.11.13) 2" xfId="697" xr:uid="{00000000-0005-0000-0000-0000B8020000}"/>
    <cellStyle name="_รายงานประจำวันเดือนกุมภาพันธ์_Portfolio 2009(original 1)" xfId="698" xr:uid="{00000000-0005-0000-0000-0000B9020000}"/>
    <cellStyle name="_รายงานประจำวันเดือนกุมภาพันธ์_Portfolio 2009(original 1) 2" xfId="699" xr:uid="{00000000-0005-0000-0000-0000BA020000}"/>
    <cellStyle name="_รายงานประจำวันเดือนกุมภาพันธ์_Portfolio 2009(original 1)_FS Richy Place Q3'13 (10.11.13)" xfId="700" xr:uid="{00000000-0005-0000-0000-0000BB020000}"/>
    <cellStyle name="_รายงานประจำวันเดือนกุมภาพันธ์_Portfolio 2009(original 1)_FS Richy Place YE'13 (26.02.14) CF" xfId="701" xr:uid="{00000000-0005-0000-0000-0000BC020000}"/>
    <cellStyle name="_รายงานประจำวันเดือนกุมภาพันธ์_Portfolio 2009(original 1)_FS_Richy Place YE'12 Update (Revised 15.11.13)" xfId="702" xr:uid="{00000000-0005-0000-0000-0000BD020000}"/>
    <cellStyle name="_รายงานประจำวันเดือนกุมภาพันธ์_งบปี 55 เทียบ ปี 56 ไตรมาส 3" xfId="703" xr:uid="{00000000-0005-0000-0000-0000BE020000}"/>
    <cellStyle name="_รายงานยอดจัดเก็บกลุ่มLegal19-11-2007" xfId="704" xr:uid="{00000000-0005-0000-0000-0000BF020000}"/>
    <cellStyle name="_รายงานยอดจัดเก็บกลุ่มLegal19-11-2007 2" xfId="705" xr:uid="{00000000-0005-0000-0000-0000C0020000}"/>
    <cellStyle name="_รายงานยอดจัดเก็บกลุ่มLegal19-11-2007_Budget Expense 2008 JMT - Revised Q3 (from JMT K.Ji)" xfId="706" xr:uid="{00000000-0005-0000-0000-0000C1020000}"/>
    <cellStyle name="_รายงานยอดจัดเก็บกลุ่มLegal19-11-2007_FS Richy Place Q3'13 (10.11.13)" xfId="707" xr:uid="{00000000-0005-0000-0000-0000C2020000}"/>
    <cellStyle name="_รายงานยอดจัดเก็บกลุ่มLegal19-11-2007_FS Richy Place Q3'13 (10.11.13) 2" xfId="708" xr:uid="{00000000-0005-0000-0000-0000C3020000}"/>
    <cellStyle name="_รายงานยอดจัดเก็บกลุ่มLegal19-11-2007_FS Richy Place Q3'13 (10.11.13)_FS Richy Place YE'13 (26.02.14) CF" xfId="709" xr:uid="{00000000-0005-0000-0000-0000C4020000}"/>
    <cellStyle name="_รายงานยอดจัดเก็บกลุ่มLegal19-11-2007_FS Richy Place Q3'13 (10.11.13)_FS Richy Place YE'13 (26.02.14) CF 2" xfId="710" xr:uid="{00000000-0005-0000-0000-0000C5020000}"/>
    <cellStyle name="_รายงานยอดจัดเก็บกลุ่มLegal19-11-2007_FS Richy Place YE'13 (26.02.14) CF" xfId="711" xr:uid="{00000000-0005-0000-0000-0000C6020000}"/>
    <cellStyle name="_รายงานยอดจัดเก็บกลุ่มLegal19-11-2007_FS_Richy Place YE'12 Update (Revised 15.11.13)" xfId="712" xr:uid="{00000000-0005-0000-0000-0000C7020000}"/>
    <cellStyle name="_รายงานยอดจัดเก็บกลุ่มLegal19-11-2007_FS_Richy Place YE'12 Update (Revised 15.11.13) 2" xfId="713" xr:uid="{00000000-0005-0000-0000-0000C8020000}"/>
    <cellStyle name="_รายงานยอดจัดเก็บกลุ่มLegal19-11-2007_FS_Richy Place YE'12 Update (Revised 15.11.13)_FS Richy Place YE'13 (26.02.14) CF" xfId="714" xr:uid="{00000000-0005-0000-0000-0000C9020000}"/>
    <cellStyle name="_รายงานยอดจัดเก็บกลุ่มLegal19-11-2007_FS_Richy Place YE'12 Update (Revised 15.11.13)_FS Richy Place YE'13 (26.02.14) CF 2" xfId="715" xr:uid="{00000000-0005-0000-0000-0000CA020000}"/>
    <cellStyle name="_รายงานยอดจัดเก็บกลุ่มLegal19-11-2007_Portfolio 2008 for auditor" xfId="716" xr:uid="{00000000-0005-0000-0000-0000CB020000}"/>
    <cellStyle name="_รายงานยอดจัดเก็บกลุ่มLegal19-11-2007_Portfolio 2008 for auditor 2" xfId="717" xr:uid="{00000000-0005-0000-0000-0000CC020000}"/>
    <cellStyle name="_รายงานยอดจัดเก็บกลุ่มLegal19-11-2007_Portfolio 2008 for auditor_FS Richy Place Q3'13 (10.11.13)" xfId="718" xr:uid="{00000000-0005-0000-0000-0000CD020000}"/>
    <cellStyle name="_รายงานยอดจัดเก็บกลุ่มLegal19-11-2007_Portfolio 2008 for auditor_FS Richy Place Q3'13 (10.11.13) 2" xfId="719" xr:uid="{00000000-0005-0000-0000-0000CE020000}"/>
    <cellStyle name="_รายงานยอดจัดเก็บกลุ่มLegal19-11-2007_Portfolio 2008 for auditor_FS Richy Place YE'13 (26.02.14) CF" xfId="720" xr:uid="{00000000-0005-0000-0000-0000CF020000}"/>
    <cellStyle name="_รายงานยอดจัดเก็บกลุ่มLegal19-11-2007_Portfolio 2008 for auditor_FS_Richy Place YE'12 Update (Revised 15.11.13)" xfId="721" xr:uid="{00000000-0005-0000-0000-0000D0020000}"/>
    <cellStyle name="_รายงานยอดจัดเก็บกลุ่มLegal19-11-2007_Portfolio 2008 for auditor_FS_Richy Place YE'12 Update (Revised 15.11.13) 2" xfId="722" xr:uid="{00000000-0005-0000-0000-0000D1020000}"/>
    <cellStyle name="_รายงานยอดจัดเก็บกลุ่มLegal19-11-2007_Portfolio 2008 for auditor_งบปี 55 เทียบ ปี 56 ไตรมาส 3" xfId="723" xr:uid="{00000000-0005-0000-0000-0000D2020000}"/>
    <cellStyle name="_รายงานยอดจัดเก็บกลุ่มLegal19-11-2007_Portfolio 2009(original 1)" xfId="724" xr:uid="{00000000-0005-0000-0000-0000D3020000}"/>
    <cellStyle name="_รายงานยอดจัดเก็บกลุ่มLegal19-11-2007_งบปี 55 เทียบ ปี 56 ไตรมาส 3" xfId="725" xr:uid="{00000000-0005-0000-0000-0000D4020000}"/>
    <cellStyle name="_สรุปผลการทำงานของบังคับคดี (Weekly)" xfId="726" xr:uid="{00000000-0005-0000-0000-0000D5020000}"/>
    <cellStyle name="_สรุปผลการทำงานของบังคับคดี (Weekly) 2" xfId="727" xr:uid="{00000000-0005-0000-0000-0000D6020000}"/>
    <cellStyle name="_สรุปผลการทำงานของบังคับคดี (Weekly)_Budget Expense 2008 JMT - Revised Q3 (from JMT K.Ji)" xfId="728" xr:uid="{00000000-0005-0000-0000-0000D7020000}"/>
    <cellStyle name="_สรุปผลการทำงานของบังคับคดี (Weekly)_FS Richy Place Q3'13 (10.11.13)" xfId="729" xr:uid="{00000000-0005-0000-0000-0000D8020000}"/>
    <cellStyle name="_สรุปผลการทำงานของบังคับคดี (Weekly)_FS Richy Place Q3'13 (10.11.13) 2" xfId="730" xr:uid="{00000000-0005-0000-0000-0000D9020000}"/>
    <cellStyle name="_สรุปผลการทำงานของบังคับคดี (Weekly)_FS Richy Place Q3'13 (10.11.13)_FS Richy Place YE'13 (26.02.14) CF" xfId="731" xr:uid="{00000000-0005-0000-0000-0000DA020000}"/>
    <cellStyle name="_สรุปผลการทำงานของบังคับคดี (Weekly)_FS Richy Place Q3'13 (10.11.13)_FS Richy Place YE'13 (26.02.14) CF 2" xfId="732" xr:uid="{00000000-0005-0000-0000-0000DB020000}"/>
    <cellStyle name="_สรุปผลการทำงานของบังคับคดี (Weekly)_FS Richy Place YE'13 (26.02.14) CF" xfId="733" xr:uid="{00000000-0005-0000-0000-0000DC020000}"/>
    <cellStyle name="_สรุปผลการทำงานของบังคับคดี (Weekly)_FS_Richy Place YE'12 Update (Revised 15.11.13)" xfId="734" xr:uid="{00000000-0005-0000-0000-0000DD020000}"/>
    <cellStyle name="_สรุปผลการทำงานของบังคับคดี (Weekly)_FS_Richy Place YE'12 Update (Revised 15.11.13) 2" xfId="735" xr:uid="{00000000-0005-0000-0000-0000DE020000}"/>
    <cellStyle name="_สรุปผลการทำงานของบังคับคดี (Weekly)_FS_Richy Place YE'12 Update (Revised 15.11.13)_FS Richy Place YE'13 (26.02.14) CF" xfId="736" xr:uid="{00000000-0005-0000-0000-0000DF020000}"/>
    <cellStyle name="_สรุปผลการทำงานของบังคับคดี (Weekly)_FS_Richy Place YE'12 Update (Revised 15.11.13)_FS Richy Place YE'13 (26.02.14) CF 2" xfId="737" xr:uid="{00000000-0005-0000-0000-0000E0020000}"/>
    <cellStyle name="_สรุปผลการทำงานของบังคับคดี (Weekly)_Portfolio 2008 for auditor" xfId="738" xr:uid="{00000000-0005-0000-0000-0000E1020000}"/>
    <cellStyle name="_สรุปผลการทำงานของบังคับคดี (Weekly)_Portfolio 2008 for auditor 2" xfId="739" xr:uid="{00000000-0005-0000-0000-0000E2020000}"/>
    <cellStyle name="_สรุปผลการทำงานของบังคับคดี (Weekly)_Portfolio 2008 for auditor_FS Richy Place Q3'13 (10.11.13)" xfId="740" xr:uid="{00000000-0005-0000-0000-0000E3020000}"/>
    <cellStyle name="_สรุปผลการทำงานของบังคับคดี (Weekly)_Portfolio 2008 for auditor_FS Richy Place Q3'13 (10.11.13) 2" xfId="741" xr:uid="{00000000-0005-0000-0000-0000E4020000}"/>
    <cellStyle name="_สรุปผลการทำงานของบังคับคดี (Weekly)_Portfolio 2008 for auditor_FS Richy Place YE'13 (26.02.14) CF" xfId="742" xr:uid="{00000000-0005-0000-0000-0000E5020000}"/>
    <cellStyle name="_สรุปผลการทำงานของบังคับคดี (Weekly)_Portfolio 2008 for auditor_FS_Richy Place YE'12 Update (Revised 15.11.13)" xfId="743" xr:uid="{00000000-0005-0000-0000-0000E6020000}"/>
    <cellStyle name="_สรุปผลการทำงานของบังคับคดี (Weekly)_Portfolio 2008 for auditor_FS_Richy Place YE'12 Update (Revised 15.11.13) 2" xfId="744" xr:uid="{00000000-0005-0000-0000-0000E7020000}"/>
    <cellStyle name="_สรุปผลการทำงานของบังคับคดี (Weekly)_Portfolio 2008 for auditor_งบปี 55 เทียบ ปี 56 ไตรมาส 3" xfId="745" xr:uid="{00000000-0005-0000-0000-0000E8020000}"/>
    <cellStyle name="_สรุปผลการทำงานของบังคับคดี (Weekly)_Portfolio 2009(original 1)" xfId="746" xr:uid="{00000000-0005-0000-0000-0000E9020000}"/>
    <cellStyle name="_สรุปผลการทำงานของบังคับคดี (Weekly)_งบปี 55 เทียบ ปี 56 ไตรมาส 3" xfId="747" xr:uid="{00000000-0005-0000-0000-0000EA020000}"/>
    <cellStyle name="_อัพเดชขั้นตอนฟ้อง 23-08-08" xfId="748" xr:uid="{00000000-0005-0000-0000-0000EB020000}"/>
    <cellStyle name="0,0_x000d__x000a_NA_x000d__x000a_" xfId="749" xr:uid="{00000000-0005-0000-0000-0000EC020000}"/>
    <cellStyle name="0,0_x000d__x000a_NA_x000d__x000a_ 2" xfId="750" xr:uid="{00000000-0005-0000-0000-0000ED020000}"/>
    <cellStyle name="100" xfId="751" xr:uid="{00000000-0005-0000-0000-0000EE020000}"/>
    <cellStyle name="20% - Accent1 2" xfId="752" xr:uid="{00000000-0005-0000-0000-0000EF020000}"/>
    <cellStyle name="20% - Accent1 3" xfId="753" xr:uid="{00000000-0005-0000-0000-0000F0020000}"/>
    <cellStyle name="20% - Accent2 2" xfId="754" xr:uid="{00000000-0005-0000-0000-0000F1020000}"/>
    <cellStyle name="20% - Accent2 3" xfId="755" xr:uid="{00000000-0005-0000-0000-0000F2020000}"/>
    <cellStyle name="20% - Accent3 2" xfId="756" xr:uid="{00000000-0005-0000-0000-0000F3020000}"/>
    <cellStyle name="20% - Accent3 3" xfId="757" xr:uid="{00000000-0005-0000-0000-0000F4020000}"/>
    <cellStyle name="20% - Accent4 2" xfId="758" xr:uid="{00000000-0005-0000-0000-0000F5020000}"/>
    <cellStyle name="20% - Accent4 3" xfId="759" xr:uid="{00000000-0005-0000-0000-0000F6020000}"/>
    <cellStyle name="20% - Accent5 2" xfId="760" xr:uid="{00000000-0005-0000-0000-0000F7020000}"/>
    <cellStyle name="20% - Accent5 3" xfId="761" xr:uid="{00000000-0005-0000-0000-0000F8020000}"/>
    <cellStyle name="20% - Accent6 2" xfId="762" xr:uid="{00000000-0005-0000-0000-0000F9020000}"/>
    <cellStyle name="20% - Accent6 3" xfId="763" xr:uid="{00000000-0005-0000-0000-0000FA020000}"/>
    <cellStyle name="20% - ส่วนที่ถูกเน้น1 2" xfId="764" xr:uid="{00000000-0005-0000-0000-0000FB020000}"/>
    <cellStyle name="20% - ส่วนที่ถูกเน้น2 2" xfId="765" xr:uid="{00000000-0005-0000-0000-0000FC020000}"/>
    <cellStyle name="20% - ส่วนที่ถูกเน้น3 2" xfId="766" xr:uid="{00000000-0005-0000-0000-0000FD020000}"/>
    <cellStyle name="20% - ส่วนที่ถูกเน้น4 2" xfId="767" xr:uid="{00000000-0005-0000-0000-0000FE020000}"/>
    <cellStyle name="20% - ส่วนที่ถูกเน้น6 2" xfId="768" xr:uid="{00000000-0005-0000-0000-0000FF020000}"/>
    <cellStyle name="20% - 强调文字颜色 1" xfId="769" xr:uid="{00000000-0005-0000-0000-000000030000}"/>
    <cellStyle name="20% - 强调文字颜色 2" xfId="770" xr:uid="{00000000-0005-0000-0000-000001030000}"/>
    <cellStyle name="20% - 强调文字颜色 3" xfId="771" xr:uid="{00000000-0005-0000-0000-000002030000}"/>
    <cellStyle name="20% - 强调文字颜色 4" xfId="772" xr:uid="{00000000-0005-0000-0000-000003030000}"/>
    <cellStyle name="20% - 强调文字颜色 5" xfId="773" xr:uid="{00000000-0005-0000-0000-000004030000}"/>
    <cellStyle name="20% - 强调文字颜色 6" xfId="774" xr:uid="{00000000-0005-0000-0000-000005030000}"/>
    <cellStyle name="๒๖๋_x000d_A_x0001_" xfId="775" xr:uid="{00000000-0005-0000-0000-000006030000}"/>
    <cellStyle name="40% - Accent1 2" xfId="776" xr:uid="{00000000-0005-0000-0000-000007030000}"/>
    <cellStyle name="40% - Accent1 3" xfId="777" xr:uid="{00000000-0005-0000-0000-000008030000}"/>
    <cellStyle name="40% - Accent2 2" xfId="778" xr:uid="{00000000-0005-0000-0000-000009030000}"/>
    <cellStyle name="40% - Accent2 3" xfId="779" xr:uid="{00000000-0005-0000-0000-00000A030000}"/>
    <cellStyle name="40% - Accent3 2" xfId="780" xr:uid="{00000000-0005-0000-0000-00000B030000}"/>
    <cellStyle name="40% - Accent3 3" xfId="781" xr:uid="{00000000-0005-0000-0000-00000C030000}"/>
    <cellStyle name="40% - Accent4 2" xfId="782" xr:uid="{00000000-0005-0000-0000-00000D030000}"/>
    <cellStyle name="40% - Accent4 3" xfId="783" xr:uid="{00000000-0005-0000-0000-00000E030000}"/>
    <cellStyle name="40% - Accent5 2" xfId="784" xr:uid="{00000000-0005-0000-0000-00000F030000}"/>
    <cellStyle name="40% - Accent5 3" xfId="785" xr:uid="{00000000-0005-0000-0000-000010030000}"/>
    <cellStyle name="40% - Accent6 2" xfId="786" xr:uid="{00000000-0005-0000-0000-000011030000}"/>
    <cellStyle name="40% - Accent6 3" xfId="787" xr:uid="{00000000-0005-0000-0000-000012030000}"/>
    <cellStyle name="40% - ส่วนที่ถูกเน้น1 2" xfId="788" xr:uid="{00000000-0005-0000-0000-000013030000}"/>
    <cellStyle name="40% - ส่วนที่ถูกเน้น3 2" xfId="789" xr:uid="{00000000-0005-0000-0000-000014030000}"/>
    <cellStyle name="40% - ส่วนที่ถูกเน้น4 2" xfId="790" xr:uid="{00000000-0005-0000-0000-000015030000}"/>
    <cellStyle name="40% - ส่วนที่ถูกเน้น5 2" xfId="791" xr:uid="{00000000-0005-0000-0000-000016030000}"/>
    <cellStyle name="40% - ส่วนที่ถูกเน้น6 2" xfId="792" xr:uid="{00000000-0005-0000-0000-000017030000}"/>
    <cellStyle name="40% - 强调文字颜色 1" xfId="793" xr:uid="{00000000-0005-0000-0000-000018030000}"/>
    <cellStyle name="40% - 强调文字颜色 2" xfId="794" xr:uid="{00000000-0005-0000-0000-000019030000}"/>
    <cellStyle name="40% - 强调文字颜色 3" xfId="795" xr:uid="{00000000-0005-0000-0000-00001A030000}"/>
    <cellStyle name="40% - 强调文字颜色 4" xfId="796" xr:uid="{00000000-0005-0000-0000-00001B030000}"/>
    <cellStyle name="40% - 强调文字颜色 5" xfId="797" xr:uid="{00000000-0005-0000-0000-00001C030000}"/>
    <cellStyle name="40% - 强调文字颜色 6" xfId="798" xr:uid="{00000000-0005-0000-0000-00001D030000}"/>
    <cellStyle name="60% - Accent1 2" xfId="799" xr:uid="{00000000-0005-0000-0000-00001E030000}"/>
    <cellStyle name="60% - Accent1 3" xfId="800" xr:uid="{00000000-0005-0000-0000-00001F030000}"/>
    <cellStyle name="60% - Accent2 2" xfId="801" xr:uid="{00000000-0005-0000-0000-000020030000}"/>
    <cellStyle name="60% - Accent2 3" xfId="802" xr:uid="{00000000-0005-0000-0000-000021030000}"/>
    <cellStyle name="60% - Accent3 2" xfId="803" xr:uid="{00000000-0005-0000-0000-000022030000}"/>
    <cellStyle name="60% - Accent3 3" xfId="804" xr:uid="{00000000-0005-0000-0000-000023030000}"/>
    <cellStyle name="60% - Accent4 2" xfId="805" xr:uid="{00000000-0005-0000-0000-000024030000}"/>
    <cellStyle name="60% - Accent4 3" xfId="806" xr:uid="{00000000-0005-0000-0000-000025030000}"/>
    <cellStyle name="60% - Accent5 2" xfId="807" xr:uid="{00000000-0005-0000-0000-000026030000}"/>
    <cellStyle name="60% - Accent5 3" xfId="808" xr:uid="{00000000-0005-0000-0000-000027030000}"/>
    <cellStyle name="60% - Accent6 2" xfId="809" xr:uid="{00000000-0005-0000-0000-000028030000}"/>
    <cellStyle name="60% - Accent6 3" xfId="810" xr:uid="{00000000-0005-0000-0000-000029030000}"/>
    <cellStyle name="60% - ส่วนที่ถูกเน้น1 2" xfId="811" xr:uid="{00000000-0005-0000-0000-00002A030000}"/>
    <cellStyle name="60% - ส่วนที่ถูกเน้น2 2" xfId="812" xr:uid="{00000000-0005-0000-0000-00002B030000}"/>
    <cellStyle name="60% - ส่วนที่ถูกเน้น3 2" xfId="813" xr:uid="{00000000-0005-0000-0000-00002C030000}"/>
    <cellStyle name="60% - ส่วนที่ถูกเน้น4 2" xfId="814" xr:uid="{00000000-0005-0000-0000-00002D030000}"/>
    <cellStyle name="60% - ส่วนที่ถูกเน้น5 2" xfId="815" xr:uid="{00000000-0005-0000-0000-00002E030000}"/>
    <cellStyle name="60% - ส่วนที่ถูกเน้น6 2" xfId="816" xr:uid="{00000000-0005-0000-0000-00002F030000}"/>
    <cellStyle name="60% - 强调文字颜色 1" xfId="817" xr:uid="{00000000-0005-0000-0000-000030030000}"/>
    <cellStyle name="60% - 强调文字颜色 2" xfId="818" xr:uid="{00000000-0005-0000-0000-000031030000}"/>
    <cellStyle name="60% - 强调文字颜色 3" xfId="819" xr:uid="{00000000-0005-0000-0000-000032030000}"/>
    <cellStyle name="60% - 强调文字颜色 4" xfId="820" xr:uid="{00000000-0005-0000-0000-000033030000}"/>
    <cellStyle name="60% - 强调文字颜色 5" xfId="821" xr:uid="{00000000-0005-0000-0000-000034030000}"/>
    <cellStyle name="60% - 强调文字颜色 6" xfId="822" xr:uid="{00000000-0005-0000-0000-000035030000}"/>
    <cellStyle name="75" xfId="823" xr:uid="{00000000-0005-0000-0000-000036030000}"/>
    <cellStyle name="75 2" xfId="824" xr:uid="{00000000-0005-0000-0000-000037030000}"/>
    <cellStyle name="A_x0001_" xfId="825" xr:uid="{00000000-0005-0000-0000-000038030000}"/>
    <cellStyle name="Accent1 - 20%" xfId="826" xr:uid="{00000000-0005-0000-0000-000039030000}"/>
    <cellStyle name="Accent1 - 40%" xfId="827" xr:uid="{00000000-0005-0000-0000-00003A030000}"/>
    <cellStyle name="Accent1 - 60%" xfId="828" xr:uid="{00000000-0005-0000-0000-00003B030000}"/>
    <cellStyle name="Accent1 2" xfId="829" xr:uid="{00000000-0005-0000-0000-00003C030000}"/>
    <cellStyle name="Accent1 3" xfId="830" xr:uid="{00000000-0005-0000-0000-00003D030000}"/>
    <cellStyle name="Accent1 4" xfId="831" xr:uid="{00000000-0005-0000-0000-00003E030000}"/>
    <cellStyle name="Accent2 - 20%" xfId="832" xr:uid="{00000000-0005-0000-0000-00003F030000}"/>
    <cellStyle name="Accent2 - 40%" xfId="833" xr:uid="{00000000-0005-0000-0000-000040030000}"/>
    <cellStyle name="Accent2 - 60%" xfId="834" xr:uid="{00000000-0005-0000-0000-000041030000}"/>
    <cellStyle name="Accent2 2" xfId="835" xr:uid="{00000000-0005-0000-0000-000042030000}"/>
    <cellStyle name="Accent2 3" xfId="836" xr:uid="{00000000-0005-0000-0000-000043030000}"/>
    <cellStyle name="Accent2 4" xfId="837" xr:uid="{00000000-0005-0000-0000-000044030000}"/>
    <cellStyle name="Accent3 - 20%" xfId="838" xr:uid="{00000000-0005-0000-0000-000045030000}"/>
    <cellStyle name="Accent3 - 40%" xfId="839" xr:uid="{00000000-0005-0000-0000-000046030000}"/>
    <cellStyle name="Accent3 - 60%" xfId="840" xr:uid="{00000000-0005-0000-0000-000047030000}"/>
    <cellStyle name="Accent3 2" xfId="841" xr:uid="{00000000-0005-0000-0000-000048030000}"/>
    <cellStyle name="Accent3 3" xfId="842" xr:uid="{00000000-0005-0000-0000-000049030000}"/>
    <cellStyle name="Accent3 4" xfId="843" xr:uid="{00000000-0005-0000-0000-00004A030000}"/>
    <cellStyle name="Accent4 - 20%" xfId="844" xr:uid="{00000000-0005-0000-0000-00004B030000}"/>
    <cellStyle name="Accent4 - 40%" xfId="845" xr:uid="{00000000-0005-0000-0000-00004C030000}"/>
    <cellStyle name="Accent4 - 60%" xfId="846" xr:uid="{00000000-0005-0000-0000-00004D030000}"/>
    <cellStyle name="Accent4 2" xfId="847" xr:uid="{00000000-0005-0000-0000-00004E030000}"/>
    <cellStyle name="Accent4 3" xfId="848" xr:uid="{00000000-0005-0000-0000-00004F030000}"/>
    <cellStyle name="Accent4 4" xfId="849" xr:uid="{00000000-0005-0000-0000-000050030000}"/>
    <cellStyle name="Accent5 - 20%" xfId="850" xr:uid="{00000000-0005-0000-0000-000051030000}"/>
    <cellStyle name="Accent5 - 40%" xfId="851" xr:uid="{00000000-0005-0000-0000-000052030000}"/>
    <cellStyle name="Accent5 - 60%" xfId="852" xr:uid="{00000000-0005-0000-0000-000053030000}"/>
    <cellStyle name="Accent5 2" xfId="853" xr:uid="{00000000-0005-0000-0000-000054030000}"/>
    <cellStyle name="Accent5 3" xfId="854" xr:uid="{00000000-0005-0000-0000-000055030000}"/>
    <cellStyle name="Accent5 4" xfId="855" xr:uid="{00000000-0005-0000-0000-000056030000}"/>
    <cellStyle name="Accent6 - 20%" xfId="856" xr:uid="{00000000-0005-0000-0000-000057030000}"/>
    <cellStyle name="Accent6 - 40%" xfId="857" xr:uid="{00000000-0005-0000-0000-000058030000}"/>
    <cellStyle name="Accent6 - 60%" xfId="858" xr:uid="{00000000-0005-0000-0000-000059030000}"/>
    <cellStyle name="Accent6 2" xfId="859" xr:uid="{00000000-0005-0000-0000-00005A030000}"/>
    <cellStyle name="Accent6 3" xfId="860" xr:uid="{00000000-0005-0000-0000-00005B030000}"/>
    <cellStyle name="Accent6 4" xfId="861" xr:uid="{00000000-0005-0000-0000-00005C030000}"/>
    <cellStyle name="Bad 2" xfId="862" xr:uid="{00000000-0005-0000-0000-00005D030000}"/>
    <cellStyle name="Bad 3" xfId="863" xr:uid="{00000000-0005-0000-0000-00005E030000}"/>
    <cellStyle name="ber of montd" xfId="864" xr:uid="{00000000-0005-0000-0000-00005F030000}"/>
    <cellStyle name="ber of montd 2" xfId="865" xr:uid="{00000000-0005-0000-0000-000060030000}"/>
    <cellStyle name="ber of montd 2 2" xfId="866" xr:uid="{00000000-0005-0000-0000-000061030000}"/>
    <cellStyle name="ber of montd 3" xfId="867" xr:uid="{00000000-0005-0000-0000-000062030000}"/>
    <cellStyle name="Body" xfId="868" xr:uid="{00000000-0005-0000-0000-000063030000}"/>
    <cellStyle name="BOLDl" xfId="869" xr:uid="{00000000-0005-0000-0000-000064030000}"/>
    <cellStyle name="Calc Currency (0)" xfId="870" xr:uid="{00000000-0005-0000-0000-000065030000}"/>
    <cellStyle name="Calc Currency (0) 2" xfId="871" xr:uid="{00000000-0005-0000-0000-000066030000}"/>
    <cellStyle name="Calc Currency (0) 3" xfId="872" xr:uid="{00000000-0005-0000-0000-000067030000}"/>
    <cellStyle name="Calc Currency (0) 3 2" xfId="873" xr:uid="{00000000-0005-0000-0000-000068030000}"/>
    <cellStyle name="Calc Currency (0) 4" xfId="874" xr:uid="{00000000-0005-0000-0000-000069030000}"/>
    <cellStyle name="Calc Currency (2)" xfId="875" xr:uid="{00000000-0005-0000-0000-00006A030000}"/>
    <cellStyle name="Calc Currency (2) 2" xfId="876" xr:uid="{00000000-0005-0000-0000-00006B030000}"/>
    <cellStyle name="Calc Currency (2) 2 2" xfId="877" xr:uid="{00000000-0005-0000-0000-00006C030000}"/>
    <cellStyle name="Calc Currency (2) 3" xfId="878" xr:uid="{00000000-0005-0000-0000-00006D030000}"/>
    <cellStyle name="Calc Percent (0)" xfId="879" xr:uid="{00000000-0005-0000-0000-00006E030000}"/>
    <cellStyle name="Calc Percent (0) 2" xfId="880" xr:uid="{00000000-0005-0000-0000-00006F030000}"/>
    <cellStyle name="Calc Percent (0) 2 2" xfId="881" xr:uid="{00000000-0005-0000-0000-000070030000}"/>
    <cellStyle name="Calc Percent (0) 3" xfId="882" xr:uid="{00000000-0005-0000-0000-000071030000}"/>
    <cellStyle name="Calc Percent (1)" xfId="883" xr:uid="{00000000-0005-0000-0000-000072030000}"/>
    <cellStyle name="Calc Percent (1) 2" xfId="884" xr:uid="{00000000-0005-0000-0000-000073030000}"/>
    <cellStyle name="Calc Percent (1) 2 2" xfId="885" xr:uid="{00000000-0005-0000-0000-000074030000}"/>
    <cellStyle name="Calc Percent (1) 3" xfId="886" xr:uid="{00000000-0005-0000-0000-000075030000}"/>
    <cellStyle name="Calc Percent (2)" xfId="887" xr:uid="{00000000-0005-0000-0000-000076030000}"/>
    <cellStyle name="Calc Percent (2) 2" xfId="888" xr:uid="{00000000-0005-0000-0000-000077030000}"/>
    <cellStyle name="Calc Percent (2) 2 2" xfId="889" xr:uid="{00000000-0005-0000-0000-000078030000}"/>
    <cellStyle name="Calc Percent (2) 3" xfId="890" xr:uid="{00000000-0005-0000-0000-000079030000}"/>
    <cellStyle name="Calc Units (0)" xfId="891" xr:uid="{00000000-0005-0000-0000-00007A030000}"/>
    <cellStyle name="Calc Units (0) 2" xfId="892" xr:uid="{00000000-0005-0000-0000-00007B030000}"/>
    <cellStyle name="Calc Units (0) 2 2" xfId="893" xr:uid="{00000000-0005-0000-0000-00007C030000}"/>
    <cellStyle name="Calc Units (0) 3" xfId="894" xr:uid="{00000000-0005-0000-0000-00007D030000}"/>
    <cellStyle name="Calc Units (1)" xfId="895" xr:uid="{00000000-0005-0000-0000-00007E030000}"/>
    <cellStyle name="Calc Units (1) 2" xfId="896" xr:uid="{00000000-0005-0000-0000-00007F030000}"/>
    <cellStyle name="Calc Units (1) 2 2" xfId="897" xr:uid="{00000000-0005-0000-0000-000080030000}"/>
    <cellStyle name="Calc Units (1) 3" xfId="898" xr:uid="{00000000-0005-0000-0000-000081030000}"/>
    <cellStyle name="Calc Units (2)" xfId="899" xr:uid="{00000000-0005-0000-0000-000082030000}"/>
    <cellStyle name="Calc Units (2) 2" xfId="900" xr:uid="{00000000-0005-0000-0000-000083030000}"/>
    <cellStyle name="Calc Units (2) 2 2" xfId="901" xr:uid="{00000000-0005-0000-0000-000084030000}"/>
    <cellStyle name="Calc Units (2) 3" xfId="902" xr:uid="{00000000-0005-0000-0000-000085030000}"/>
    <cellStyle name="Calculation 2" xfId="903" xr:uid="{00000000-0005-0000-0000-000086030000}"/>
    <cellStyle name="Calculation 3" xfId="904" xr:uid="{00000000-0005-0000-0000-000087030000}"/>
    <cellStyle name="category" xfId="905" xr:uid="{00000000-0005-0000-0000-000088030000}"/>
    <cellStyle name="Check Cell 2" xfId="906" xr:uid="{00000000-0005-0000-0000-000089030000}"/>
    <cellStyle name="Check Cell 3" xfId="907" xr:uid="{00000000-0005-0000-0000-00008A030000}"/>
    <cellStyle name="Comma" xfId="908" builtinId="3"/>
    <cellStyle name="Comma  - Style1" xfId="909" xr:uid="{00000000-0005-0000-0000-00008C030000}"/>
    <cellStyle name="Comma  - Style2" xfId="910" xr:uid="{00000000-0005-0000-0000-00008D030000}"/>
    <cellStyle name="Comma  - Style3" xfId="911" xr:uid="{00000000-0005-0000-0000-00008E030000}"/>
    <cellStyle name="Comma  - Style4" xfId="912" xr:uid="{00000000-0005-0000-0000-00008F030000}"/>
    <cellStyle name="Comma  - Style5" xfId="913" xr:uid="{00000000-0005-0000-0000-000090030000}"/>
    <cellStyle name="Comma  - Style6" xfId="914" xr:uid="{00000000-0005-0000-0000-000091030000}"/>
    <cellStyle name="Comma  - Style7" xfId="915" xr:uid="{00000000-0005-0000-0000-000092030000}"/>
    <cellStyle name="Comma  - Style8" xfId="916" xr:uid="{00000000-0005-0000-0000-000093030000}"/>
    <cellStyle name="Comma [0] 2" xfId="917" xr:uid="{00000000-0005-0000-0000-000094030000}"/>
    <cellStyle name="Comma [00]" xfId="918" xr:uid="{00000000-0005-0000-0000-000095030000}"/>
    <cellStyle name="Comma [00] 2" xfId="919" xr:uid="{00000000-0005-0000-0000-000096030000}"/>
    <cellStyle name="Comma [00] 2 2" xfId="920" xr:uid="{00000000-0005-0000-0000-000097030000}"/>
    <cellStyle name="Comma [00] 3" xfId="921" xr:uid="{00000000-0005-0000-0000-000098030000}"/>
    <cellStyle name="Comma 10" xfId="922" xr:uid="{00000000-0005-0000-0000-000099030000}"/>
    <cellStyle name="Comma 10 2" xfId="923" xr:uid="{00000000-0005-0000-0000-00009A030000}"/>
    <cellStyle name="Comma 10 2 2" xfId="924" xr:uid="{00000000-0005-0000-0000-00009B030000}"/>
    <cellStyle name="Comma 10 2 3" xfId="925" xr:uid="{00000000-0005-0000-0000-00009C030000}"/>
    <cellStyle name="Comma 10 3" xfId="926" xr:uid="{00000000-0005-0000-0000-00009D030000}"/>
    <cellStyle name="Comma 10 4" xfId="927" xr:uid="{00000000-0005-0000-0000-00009E030000}"/>
    <cellStyle name="Comma 100" xfId="928" xr:uid="{00000000-0005-0000-0000-00009F030000}"/>
    <cellStyle name="Comma 100 2" xfId="929" xr:uid="{00000000-0005-0000-0000-0000A0030000}"/>
    <cellStyle name="Comma 100 2 2" xfId="930" xr:uid="{00000000-0005-0000-0000-0000A1030000}"/>
    <cellStyle name="Comma 100 2 3" xfId="931" xr:uid="{00000000-0005-0000-0000-0000A2030000}"/>
    <cellStyle name="Comma 100 3" xfId="932" xr:uid="{00000000-0005-0000-0000-0000A3030000}"/>
    <cellStyle name="Comma 100 4" xfId="933" xr:uid="{00000000-0005-0000-0000-0000A4030000}"/>
    <cellStyle name="Comma 101" xfId="934" xr:uid="{00000000-0005-0000-0000-0000A5030000}"/>
    <cellStyle name="Comma 101 2" xfId="935" xr:uid="{00000000-0005-0000-0000-0000A6030000}"/>
    <cellStyle name="Comma 101 2 2" xfId="936" xr:uid="{00000000-0005-0000-0000-0000A7030000}"/>
    <cellStyle name="Comma 101 2 3" xfId="937" xr:uid="{00000000-0005-0000-0000-0000A8030000}"/>
    <cellStyle name="Comma 101 3" xfId="938" xr:uid="{00000000-0005-0000-0000-0000A9030000}"/>
    <cellStyle name="Comma 101 4" xfId="939" xr:uid="{00000000-0005-0000-0000-0000AA030000}"/>
    <cellStyle name="Comma 102" xfId="940" xr:uid="{00000000-0005-0000-0000-0000AB030000}"/>
    <cellStyle name="Comma 102 2" xfId="941" xr:uid="{00000000-0005-0000-0000-0000AC030000}"/>
    <cellStyle name="Comma 102 2 2" xfId="942" xr:uid="{00000000-0005-0000-0000-0000AD030000}"/>
    <cellStyle name="Comma 102 2 3" xfId="943" xr:uid="{00000000-0005-0000-0000-0000AE030000}"/>
    <cellStyle name="Comma 102 3" xfId="944" xr:uid="{00000000-0005-0000-0000-0000AF030000}"/>
    <cellStyle name="Comma 102 4" xfId="945" xr:uid="{00000000-0005-0000-0000-0000B0030000}"/>
    <cellStyle name="Comma 103" xfId="946" xr:uid="{00000000-0005-0000-0000-0000B1030000}"/>
    <cellStyle name="Comma 103 2" xfId="947" xr:uid="{00000000-0005-0000-0000-0000B2030000}"/>
    <cellStyle name="Comma 103 2 2" xfId="948" xr:uid="{00000000-0005-0000-0000-0000B3030000}"/>
    <cellStyle name="Comma 103 2 3" xfId="949" xr:uid="{00000000-0005-0000-0000-0000B4030000}"/>
    <cellStyle name="Comma 103 3" xfId="950" xr:uid="{00000000-0005-0000-0000-0000B5030000}"/>
    <cellStyle name="Comma 103 4" xfId="951" xr:uid="{00000000-0005-0000-0000-0000B6030000}"/>
    <cellStyle name="Comma 104" xfId="952" xr:uid="{00000000-0005-0000-0000-0000B7030000}"/>
    <cellStyle name="Comma 104 2" xfId="953" xr:uid="{00000000-0005-0000-0000-0000B8030000}"/>
    <cellStyle name="Comma 104 2 2" xfId="954" xr:uid="{00000000-0005-0000-0000-0000B9030000}"/>
    <cellStyle name="Comma 104 2 3" xfId="955" xr:uid="{00000000-0005-0000-0000-0000BA030000}"/>
    <cellStyle name="Comma 104 3" xfId="956" xr:uid="{00000000-0005-0000-0000-0000BB030000}"/>
    <cellStyle name="Comma 104 4" xfId="957" xr:uid="{00000000-0005-0000-0000-0000BC030000}"/>
    <cellStyle name="Comma 105" xfId="958" xr:uid="{00000000-0005-0000-0000-0000BD030000}"/>
    <cellStyle name="Comma 105 2" xfId="959" xr:uid="{00000000-0005-0000-0000-0000BE030000}"/>
    <cellStyle name="Comma 105 2 2" xfId="960" xr:uid="{00000000-0005-0000-0000-0000BF030000}"/>
    <cellStyle name="Comma 105 2 3" xfId="961" xr:uid="{00000000-0005-0000-0000-0000C0030000}"/>
    <cellStyle name="Comma 105 3" xfId="962" xr:uid="{00000000-0005-0000-0000-0000C1030000}"/>
    <cellStyle name="Comma 105 4" xfId="963" xr:uid="{00000000-0005-0000-0000-0000C2030000}"/>
    <cellStyle name="Comma 106" xfId="964" xr:uid="{00000000-0005-0000-0000-0000C3030000}"/>
    <cellStyle name="Comma 106 2" xfId="965" xr:uid="{00000000-0005-0000-0000-0000C4030000}"/>
    <cellStyle name="Comma 106 2 2" xfId="966" xr:uid="{00000000-0005-0000-0000-0000C5030000}"/>
    <cellStyle name="Comma 106 2 3" xfId="967" xr:uid="{00000000-0005-0000-0000-0000C6030000}"/>
    <cellStyle name="Comma 106 3" xfId="968" xr:uid="{00000000-0005-0000-0000-0000C7030000}"/>
    <cellStyle name="Comma 106 4" xfId="969" xr:uid="{00000000-0005-0000-0000-0000C8030000}"/>
    <cellStyle name="Comma 107" xfId="970" xr:uid="{00000000-0005-0000-0000-0000C9030000}"/>
    <cellStyle name="Comma 107 2" xfId="971" xr:uid="{00000000-0005-0000-0000-0000CA030000}"/>
    <cellStyle name="Comma 107 2 2" xfId="972" xr:uid="{00000000-0005-0000-0000-0000CB030000}"/>
    <cellStyle name="Comma 107 2 3" xfId="973" xr:uid="{00000000-0005-0000-0000-0000CC030000}"/>
    <cellStyle name="Comma 107 3" xfId="974" xr:uid="{00000000-0005-0000-0000-0000CD030000}"/>
    <cellStyle name="Comma 107 4" xfId="975" xr:uid="{00000000-0005-0000-0000-0000CE030000}"/>
    <cellStyle name="Comma 108" xfId="976" xr:uid="{00000000-0005-0000-0000-0000CF030000}"/>
    <cellStyle name="Comma 108 2" xfId="977" xr:uid="{00000000-0005-0000-0000-0000D0030000}"/>
    <cellStyle name="Comma 108 2 2" xfId="978" xr:uid="{00000000-0005-0000-0000-0000D1030000}"/>
    <cellStyle name="Comma 108 2 3" xfId="979" xr:uid="{00000000-0005-0000-0000-0000D2030000}"/>
    <cellStyle name="Comma 108 3" xfId="980" xr:uid="{00000000-0005-0000-0000-0000D3030000}"/>
    <cellStyle name="Comma 108 4" xfId="981" xr:uid="{00000000-0005-0000-0000-0000D4030000}"/>
    <cellStyle name="Comma 109" xfId="982" xr:uid="{00000000-0005-0000-0000-0000D5030000}"/>
    <cellStyle name="Comma 109 2" xfId="983" xr:uid="{00000000-0005-0000-0000-0000D6030000}"/>
    <cellStyle name="Comma 109 2 2" xfId="984" xr:uid="{00000000-0005-0000-0000-0000D7030000}"/>
    <cellStyle name="Comma 109 2 3" xfId="985" xr:uid="{00000000-0005-0000-0000-0000D8030000}"/>
    <cellStyle name="Comma 109 3" xfId="986" xr:uid="{00000000-0005-0000-0000-0000D9030000}"/>
    <cellStyle name="Comma 109 4" xfId="987" xr:uid="{00000000-0005-0000-0000-0000DA030000}"/>
    <cellStyle name="Comma 11" xfId="988" xr:uid="{00000000-0005-0000-0000-0000DB030000}"/>
    <cellStyle name="Comma 11 2" xfId="989" xr:uid="{00000000-0005-0000-0000-0000DC030000}"/>
    <cellStyle name="Comma 11 2 2" xfId="990" xr:uid="{00000000-0005-0000-0000-0000DD030000}"/>
    <cellStyle name="Comma 11 2 3" xfId="991" xr:uid="{00000000-0005-0000-0000-0000DE030000}"/>
    <cellStyle name="Comma 11 3" xfId="992" xr:uid="{00000000-0005-0000-0000-0000DF030000}"/>
    <cellStyle name="Comma 11 4" xfId="993" xr:uid="{00000000-0005-0000-0000-0000E0030000}"/>
    <cellStyle name="Comma 110" xfId="994" xr:uid="{00000000-0005-0000-0000-0000E1030000}"/>
    <cellStyle name="Comma 110 2" xfId="995" xr:uid="{00000000-0005-0000-0000-0000E2030000}"/>
    <cellStyle name="Comma 110 2 2" xfId="996" xr:uid="{00000000-0005-0000-0000-0000E3030000}"/>
    <cellStyle name="Comma 110 2 3" xfId="997" xr:uid="{00000000-0005-0000-0000-0000E4030000}"/>
    <cellStyle name="Comma 110 3" xfId="998" xr:uid="{00000000-0005-0000-0000-0000E5030000}"/>
    <cellStyle name="Comma 110 4" xfId="999" xr:uid="{00000000-0005-0000-0000-0000E6030000}"/>
    <cellStyle name="Comma 111" xfId="1000" xr:uid="{00000000-0005-0000-0000-0000E7030000}"/>
    <cellStyle name="Comma 111 2" xfId="1001" xr:uid="{00000000-0005-0000-0000-0000E8030000}"/>
    <cellStyle name="Comma 111 2 2" xfId="1002" xr:uid="{00000000-0005-0000-0000-0000E9030000}"/>
    <cellStyle name="Comma 111 2 3" xfId="1003" xr:uid="{00000000-0005-0000-0000-0000EA030000}"/>
    <cellStyle name="Comma 111 3" xfId="1004" xr:uid="{00000000-0005-0000-0000-0000EB030000}"/>
    <cellStyle name="Comma 111 4" xfId="1005" xr:uid="{00000000-0005-0000-0000-0000EC030000}"/>
    <cellStyle name="Comma 112" xfId="1006" xr:uid="{00000000-0005-0000-0000-0000ED030000}"/>
    <cellStyle name="Comma 112 2" xfId="1007" xr:uid="{00000000-0005-0000-0000-0000EE030000}"/>
    <cellStyle name="Comma 112 2 2" xfId="1008" xr:uid="{00000000-0005-0000-0000-0000EF030000}"/>
    <cellStyle name="Comma 112 2 3" xfId="1009" xr:uid="{00000000-0005-0000-0000-0000F0030000}"/>
    <cellStyle name="Comma 112 3" xfId="1010" xr:uid="{00000000-0005-0000-0000-0000F1030000}"/>
    <cellStyle name="Comma 112 4" xfId="1011" xr:uid="{00000000-0005-0000-0000-0000F2030000}"/>
    <cellStyle name="Comma 113" xfId="1012" xr:uid="{00000000-0005-0000-0000-0000F3030000}"/>
    <cellStyle name="Comma 113 2" xfId="1013" xr:uid="{00000000-0005-0000-0000-0000F4030000}"/>
    <cellStyle name="Comma 113 2 2" xfId="1014" xr:uid="{00000000-0005-0000-0000-0000F5030000}"/>
    <cellStyle name="Comma 113 3" xfId="1015" xr:uid="{00000000-0005-0000-0000-0000F6030000}"/>
    <cellStyle name="Comma 114" xfId="1016" xr:uid="{00000000-0005-0000-0000-0000F7030000}"/>
    <cellStyle name="Comma 114 2" xfId="1017" xr:uid="{00000000-0005-0000-0000-0000F8030000}"/>
    <cellStyle name="Comma 114 3" xfId="1018" xr:uid="{00000000-0005-0000-0000-0000F9030000}"/>
    <cellStyle name="Comma 115" xfId="1019" xr:uid="{00000000-0005-0000-0000-0000FA030000}"/>
    <cellStyle name="Comma 115 2" xfId="1020" xr:uid="{00000000-0005-0000-0000-0000FB030000}"/>
    <cellStyle name="Comma 115 3" xfId="1021" xr:uid="{00000000-0005-0000-0000-0000FC030000}"/>
    <cellStyle name="Comma 116" xfId="1022" xr:uid="{00000000-0005-0000-0000-0000FD030000}"/>
    <cellStyle name="Comma 116 2" xfId="1023" xr:uid="{00000000-0005-0000-0000-0000FE030000}"/>
    <cellStyle name="Comma 116 3" xfId="1024" xr:uid="{00000000-0005-0000-0000-0000FF030000}"/>
    <cellStyle name="Comma 117" xfId="1025" xr:uid="{00000000-0005-0000-0000-000000040000}"/>
    <cellStyle name="Comma 117 2" xfId="1026" xr:uid="{00000000-0005-0000-0000-000001040000}"/>
    <cellStyle name="Comma 117 3" xfId="1027" xr:uid="{00000000-0005-0000-0000-000002040000}"/>
    <cellStyle name="Comma 118" xfId="1028" xr:uid="{00000000-0005-0000-0000-000003040000}"/>
    <cellStyle name="Comma 118 2" xfId="1029" xr:uid="{00000000-0005-0000-0000-000004040000}"/>
    <cellStyle name="Comma 118 3" xfId="1030" xr:uid="{00000000-0005-0000-0000-000005040000}"/>
    <cellStyle name="Comma 119" xfId="1031" xr:uid="{00000000-0005-0000-0000-000006040000}"/>
    <cellStyle name="Comma 119 2" xfId="1032" xr:uid="{00000000-0005-0000-0000-000007040000}"/>
    <cellStyle name="Comma 119 3" xfId="1033" xr:uid="{00000000-0005-0000-0000-000008040000}"/>
    <cellStyle name="Comma 12" xfId="1034" xr:uid="{00000000-0005-0000-0000-000009040000}"/>
    <cellStyle name="Comma 12 2" xfId="1035" xr:uid="{00000000-0005-0000-0000-00000A040000}"/>
    <cellStyle name="Comma 12 2 2" xfId="1036" xr:uid="{00000000-0005-0000-0000-00000B040000}"/>
    <cellStyle name="Comma 12 2 3" xfId="1037" xr:uid="{00000000-0005-0000-0000-00000C040000}"/>
    <cellStyle name="Comma 12 3" xfId="1038" xr:uid="{00000000-0005-0000-0000-00000D040000}"/>
    <cellStyle name="Comma 12 4" xfId="1039" xr:uid="{00000000-0005-0000-0000-00000E040000}"/>
    <cellStyle name="Comma 120" xfId="1040" xr:uid="{00000000-0005-0000-0000-00000F040000}"/>
    <cellStyle name="Comma 120 2" xfId="1041" xr:uid="{00000000-0005-0000-0000-000010040000}"/>
    <cellStyle name="Comma 120 3" xfId="1042" xr:uid="{00000000-0005-0000-0000-000011040000}"/>
    <cellStyle name="Comma 121" xfId="1043" xr:uid="{00000000-0005-0000-0000-000012040000}"/>
    <cellStyle name="Comma 121 2" xfId="1044" xr:uid="{00000000-0005-0000-0000-000013040000}"/>
    <cellStyle name="Comma 121 3" xfId="1045" xr:uid="{00000000-0005-0000-0000-000014040000}"/>
    <cellStyle name="Comma 122" xfId="1046" xr:uid="{00000000-0005-0000-0000-000015040000}"/>
    <cellStyle name="Comma 122 2" xfId="1047" xr:uid="{00000000-0005-0000-0000-000016040000}"/>
    <cellStyle name="Comma 122 3" xfId="1048" xr:uid="{00000000-0005-0000-0000-000017040000}"/>
    <cellStyle name="Comma 123" xfId="1049" xr:uid="{00000000-0005-0000-0000-000018040000}"/>
    <cellStyle name="Comma 123 2" xfId="1050" xr:uid="{00000000-0005-0000-0000-000019040000}"/>
    <cellStyle name="Comma 123 3" xfId="1051" xr:uid="{00000000-0005-0000-0000-00001A040000}"/>
    <cellStyle name="Comma 124" xfId="1052" xr:uid="{00000000-0005-0000-0000-00001B040000}"/>
    <cellStyle name="Comma 124 2" xfId="1053" xr:uid="{00000000-0005-0000-0000-00001C040000}"/>
    <cellStyle name="Comma 124 3" xfId="1054" xr:uid="{00000000-0005-0000-0000-00001D040000}"/>
    <cellStyle name="Comma 125" xfId="1055" xr:uid="{00000000-0005-0000-0000-00001E040000}"/>
    <cellStyle name="Comma 125 2" xfId="1056" xr:uid="{00000000-0005-0000-0000-00001F040000}"/>
    <cellStyle name="Comma 125 3" xfId="1057" xr:uid="{00000000-0005-0000-0000-000020040000}"/>
    <cellStyle name="Comma 126" xfId="1058" xr:uid="{00000000-0005-0000-0000-000021040000}"/>
    <cellStyle name="Comma 126 2" xfId="1059" xr:uid="{00000000-0005-0000-0000-000022040000}"/>
    <cellStyle name="Comma 127" xfId="1060" xr:uid="{00000000-0005-0000-0000-000023040000}"/>
    <cellStyle name="Comma 127 2" xfId="1061" xr:uid="{00000000-0005-0000-0000-000024040000}"/>
    <cellStyle name="Comma 128" xfId="1062" xr:uid="{00000000-0005-0000-0000-000025040000}"/>
    <cellStyle name="Comma 128 2" xfId="1063" xr:uid="{00000000-0005-0000-0000-000026040000}"/>
    <cellStyle name="Comma 129" xfId="1064" xr:uid="{00000000-0005-0000-0000-000027040000}"/>
    <cellStyle name="Comma 129 2" xfId="1065" xr:uid="{00000000-0005-0000-0000-000028040000}"/>
    <cellStyle name="Comma 13" xfId="1066" xr:uid="{00000000-0005-0000-0000-000029040000}"/>
    <cellStyle name="Comma 13 2" xfId="1067" xr:uid="{00000000-0005-0000-0000-00002A040000}"/>
    <cellStyle name="Comma 13 2 2" xfId="1068" xr:uid="{00000000-0005-0000-0000-00002B040000}"/>
    <cellStyle name="Comma 13 2 3" xfId="1069" xr:uid="{00000000-0005-0000-0000-00002C040000}"/>
    <cellStyle name="Comma 13 3" xfId="1070" xr:uid="{00000000-0005-0000-0000-00002D040000}"/>
    <cellStyle name="Comma 13 4" xfId="1071" xr:uid="{00000000-0005-0000-0000-00002E040000}"/>
    <cellStyle name="Comma 130" xfId="1072" xr:uid="{00000000-0005-0000-0000-00002F040000}"/>
    <cellStyle name="Comma 130 2" xfId="1073" xr:uid="{00000000-0005-0000-0000-000030040000}"/>
    <cellStyle name="Comma 131" xfId="1074" xr:uid="{00000000-0005-0000-0000-000031040000}"/>
    <cellStyle name="Comma 131 2" xfId="1075" xr:uid="{00000000-0005-0000-0000-000032040000}"/>
    <cellStyle name="Comma 131 3" xfId="2855" xr:uid="{00000000-0005-0000-0000-000033040000}"/>
    <cellStyle name="Comma 132" xfId="1076" xr:uid="{00000000-0005-0000-0000-000034040000}"/>
    <cellStyle name="Comma 132 2" xfId="1077" xr:uid="{00000000-0005-0000-0000-000035040000}"/>
    <cellStyle name="Comma 132 3" xfId="2856" xr:uid="{00000000-0005-0000-0000-000036040000}"/>
    <cellStyle name="Comma 133" xfId="1078" xr:uid="{00000000-0005-0000-0000-000037040000}"/>
    <cellStyle name="Comma 133 2" xfId="1079" xr:uid="{00000000-0005-0000-0000-000038040000}"/>
    <cellStyle name="Comma 133 3" xfId="2857" xr:uid="{00000000-0005-0000-0000-000039040000}"/>
    <cellStyle name="Comma 134" xfId="1080" xr:uid="{00000000-0005-0000-0000-00003A040000}"/>
    <cellStyle name="Comma 134 2" xfId="1081" xr:uid="{00000000-0005-0000-0000-00003B040000}"/>
    <cellStyle name="Comma 134 3" xfId="2858" xr:uid="{00000000-0005-0000-0000-00003C040000}"/>
    <cellStyle name="Comma 135" xfId="1082" xr:uid="{00000000-0005-0000-0000-00003D040000}"/>
    <cellStyle name="Comma 135 2" xfId="1083" xr:uid="{00000000-0005-0000-0000-00003E040000}"/>
    <cellStyle name="Comma 135 3" xfId="2859" xr:uid="{00000000-0005-0000-0000-00003F040000}"/>
    <cellStyle name="Comma 136" xfId="1084" xr:uid="{00000000-0005-0000-0000-000040040000}"/>
    <cellStyle name="Comma 136 2" xfId="1085" xr:uid="{00000000-0005-0000-0000-000041040000}"/>
    <cellStyle name="Comma 136 3" xfId="2860" xr:uid="{00000000-0005-0000-0000-000042040000}"/>
    <cellStyle name="Comma 137" xfId="1086" xr:uid="{00000000-0005-0000-0000-000043040000}"/>
    <cellStyle name="Comma 137 2" xfId="1087" xr:uid="{00000000-0005-0000-0000-000044040000}"/>
    <cellStyle name="Comma 137 3" xfId="2861" xr:uid="{00000000-0005-0000-0000-000045040000}"/>
    <cellStyle name="Comma 138" xfId="1088" xr:uid="{00000000-0005-0000-0000-000046040000}"/>
    <cellStyle name="Comma 138 2" xfId="1089" xr:uid="{00000000-0005-0000-0000-000047040000}"/>
    <cellStyle name="Comma 139" xfId="1090" xr:uid="{00000000-0005-0000-0000-000048040000}"/>
    <cellStyle name="Comma 139 2" xfId="1091" xr:uid="{00000000-0005-0000-0000-000049040000}"/>
    <cellStyle name="Comma 14" xfId="1092" xr:uid="{00000000-0005-0000-0000-00004A040000}"/>
    <cellStyle name="Comma 14 2" xfId="1093" xr:uid="{00000000-0005-0000-0000-00004B040000}"/>
    <cellStyle name="Comma 14 2 2" xfId="1094" xr:uid="{00000000-0005-0000-0000-00004C040000}"/>
    <cellStyle name="Comma 14 2 3" xfId="1095" xr:uid="{00000000-0005-0000-0000-00004D040000}"/>
    <cellStyle name="Comma 14 3" xfId="1096" xr:uid="{00000000-0005-0000-0000-00004E040000}"/>
    <cellStyle name="Comma 14 4" xfId="1097" xr:uid="{00000000-0005-0000-0000-00004F040000}"/>
    <cellStyle name="Comma 140" xfId="1098" xr:uid="{00000000-0005-0000-0000-000050040000}"/>
    <cellStyle name="Comma 140 2" xfId="1099" xr:uid="{00000000-0005-0000-0000-000051040000}"/>
    <cellStyle name="Comma 141" xfId="1100" xr:uid="{00000000-0005-0000-0000-000052040000}"/>
    <cellStyle name="Comma 142" xfId="2848" xr:uid="{00000000-0005-0000-0000-000053040000}"/>
    <cellStyle name="Comma 15" xfId="1101" xr:uid="{00000000-0005-0000-0000-000054040000}"/>
    <cellStyle name="Comma 15 2" xfId="1102" xr:uid="{00000000-0005-0000-0000-000055040000}"/>
    <cellStyle name="Comma 15 2 2" xfId="1103" xr:uid="{00000000-0005-0000-0000-000056040000}"/>
    <cellStyle name="Comma 15 2 3" xfId="1104" xr:uid="{00000000-0005-0000-0000-000057040000}"/>
    <cellStyle name="Comma 15 3" xfId="1105" xr:uid="{00000000-0005-0000-0000-000058040000}"/>
    <cellStyle name="Comma 15 4" xfId="1106" xr:uid="{00000000-0005-0000-0000-000059040000}"/>
    <cellStyle name="Comma 16" xfId="1107" xr:uid="{00000000-0005-0000-0000-00005A040000}"/>
    <cellStyle name="Comma 16 2" xfId="1108" xr:uid="{00000000-0005-0000-0000-00005B040000}"/>
    <cellStyle name="Comma 16 2 2" xfId="1109" xr:uid="{00000000-0005-0000-0000-00005C040000}"/>
    <cellStyle name="Comma 16 2 3" xfId="1110" xr:uid="{00000000-0005-0000-0000-00005D040000}"/>
    <cellStyle name="Comma 16 3" xfId="1111" xr:uid="{00000000-0005-0000-0000-00005E040000}"/>
    <cellStyle name="Comma 16 4" xfId="1112" xr:uid="{00000000-0005-0000-0000-00005F040000}"/>
    <cellStyle name="Comma 17" xfId="1113" xr:uid="{00000000-0005-0000-0000-000060040000}"/>
    <cellStyle name="Comma 17 2" xfId="1114" xr:uid="{00000000-0005-0000-0000-000061040000}"/>
    <cellStyle name="Comma 17 2 2" xfId="1115" xr:uid="{00000000-0005-0000-0000-000062040000}"/>
    <cellStyle name="Comma 17 2 3" xfId="1116" xr:uid="{00000000-0005-0000-0000-000063040000}"/>
    <cellStyle name="Comma 17 3" xfId="1117" xr:uid="{00000000-0005-0000-0000-000064040000}"/>
    <cellStyle name="Comma 17 4" xfId="1118" xr:uid="{00000000-0005-0000-0000-000065040000}"/>
    <cellStyle name="Comma 18" xfId="1119" xr:uid="{00000000-0005-0000-0000-000066040000}"/>
    <cellStyle name="Comma 18 2" xfId="1120" xr:uid="{00000000-0005-0000-0000-000067040000}"/>
    <cellStyle name="Comma 18 2 2" xfId="1121" xr:uid="{00000000-0005-0000-0000-000068040000}"/>
    <cellStyle name="Comma 18 2 3" xfId="1122" xr:uid="{00000000-0005-0000-0000-000069040000}"/>
    <cellStyle name="Comma 18 3" xfId="1123" xr:uid="{00000000-0005-0000-0000-00006A040000}"/>
    <cellStyle name="Comma 18 4" xfId="1124" xr:uid="{00000000-0005-0000-0000-00006B040000}"/>
    <cellStyle name="Comma 19" xfId="1125" xr:uid="{00000000-0005-0000-0000-00006C040000}"/>
    <cellStyle name="Comma 19 2" xfId="1126" xr:uid="{00000000-0005-0000-0000-00006D040000}"/>
    <cellStyle name="Comma 19 2 2" xfId="1127" xr:uid="{00000000-0005-0000-0000-00006E040000}"/>
    <cellStyle name="Comma 19 2 3" xfId="1128" xr:uid="{00000000-0005-0000-0000-00006F040000}"/>
    <cellStyle name="Comma 19 3" xfId="1129" xr:uid="{00000000-0005-0000-0000-000070040000}"/>
    <cellStyle name="Comma 19 4" xfId="1130" xr:uid="{00000000-0005-0000-0000-000071040000}"/>
    <cellStyle name="Comma 2" xfId="1131" xr:uid="{00000000-0005-0000-0000-000072040000}"/>
    <cellStyle name="Comma 2 2" xfId="1132" xr:uid="{00000000-0005-0000-0000-000073040000}"/>
    <cellStyle name="Comma 2 2 2" xfId="1133" xr:uid="{00000000-0005-0000-0000-000074040000}"/>
    <cellStyle name="Comma 2 2 2 2" xfId="1134" xr:uid="{00000000-0005-0000-0000-000075040000}"/>
    <cellStyle name="Comma 2 2 3" xfId="1135" xr:uid="{00000000-0005-0000-0000-000076040000}"/>
    <cellStyle name="Comma 2 2 3 2" xfId="1136" xr:uid="{00000000-0005-0000-0000-000077040000}"/>
    <cellStyle name="Comma 2 3" xfId="1137" xr:uid="{00000000-0005-0000-0000-000078040000}"/>
    <cellStyle name="Comma 2 3 2" xfId="1138" xr:uid="{00000000-0005-0000-0000-000079040000}"/>
    <cellStyle name="Comma 2 3 3" xfId="1139" xr:uid="{00000000-0005-0000-0000-00007A040000}"/>
    <cellStyle name="Comma 2 3 4" xfId="1140" xr:uid="{00000000-0005-0000-0000-00007B040000}"/>
    <cellStyle name="Comma 2 3 5" xfId="2849" xr:uid="{00000000-0005-0000-0000-00007C040000}"/>
    <cellStyle name="Comma 2 4" xfId="1141" xr:uid="{00000000-0005-0000-0000-00007D040000}"/>
    <cellStyle name="Comma 2 4 2" xfId="1142" xr:uid="{00000000-0005-0000-0000-00007E040000}"/>
    <cellStyle name="Comma 2 4 2 2" xfId="1143" xr:uid="{00000000-0005-0000-0000-00007F040000}"/>
    <cellStyle name="Comma 2 4 3" xfId="1144" xr:uid="{00000000-0005-0000-0000-000080040000}"/>
    <cellStyle name="Comma 2 5" xfId="1145" xr:uid="{00000000-0005-0000-0000-000081040000}"/>
    <cellStyle name="Comma 2 5 2" xfId="1146" xr:uid="{00000000-0005-0000-0000-000082040000}"/>
    <cellStyle name="Comma 2 6" xfId="1147" xr:uid="{00000000-0005-0000-0000-000083040000}"/>
    <cellStyle name="Comma 2 6 2" xfId="1148" xr:uid="{00000000-0005-0000-0000-000084040000}"/>
    <cellStyle name="Comma 2 6 2 2" xfId="1149" xr:uid="{00000000-0005-0000-0000-000085040000}"/>
    <cellStyle name="Comma 2 6 2 3" xfId="1150" xr:uid="{00000000-0005-0000-0000-000086040000}"/>
    <cellStyle name="Comma 2 6 3" xfId="1151" xr:uid="{00000000-0005-0000-0000-000087040000}"/>
    <cellStyle name="Comma 2 6 4" xfId="1152" xr:uid="{00000000-0005-0000-0000-000088040000}"/>
    <cellStyle name="Comma 2 7" xfId="1153" xr:uid="{00000000-0005-0000-0000-000089040000}"/>
    <cellStyle name="Comma 2_2500-2 Gross Margin" xfId="1154" xr:uid="{00000000-0005-0000-0000-00008A040000}"/>
    <cellStyle name="Comma 20" xfId="1155" xr:uid="{00000000-0005-0000-0000-00008B040000}"/>
    <cellStyle name="Comma 20 2" xfId="1156" xr:uid="{00000000-0005-0000-0000-00008C040000}"/>
    <cellStyle name="Comma 20 2 2" xfId="1157" xr:uid="{00000000-0005-0000-0000-00008D040000}"/>
    <cellStyle name="Comma 20 2 3" xfId="1158" xr:uid="{00000000-0005-0000-0000-00008E040000}"/>
    <cellStyle name="Comma 20 3" xfId="1159" xr:uid="{00000000-0005-0000-0000-00008F040000}"/>
    <cellStyle name="Comma 20 4" xfId="1160" xr:uid="{00000000-0005-0000-0000-000090040000}"/>
    <cellStyle name="Comma 21" xfId="1161" xr:uid="{00000000-0005-0000-0000-000091040000}"/>
    <cellStyle name="Comma 21 2" xfId="1162" xr:uid="{00000000-0005-0000-0000-000092040000}"/>
    <cellStyle name="Comma 21 2 2" xfId="1163" xr:uid="{00000000-0005-0000-0000-000093040000}"/>
    <cellStyle name="Comma 21 2 3" xfId="1164" xr:uid="{00000000-0005-0000-0000-000094040000}"/>
    <cellStyle name="Comma 21 3" xfId="1165" xr:uid="{00000000-0005-0000-0000-000095040000}"/>
    <cellStyle name="Comma 21 4" xfId="1166" xr:uid="{00000000-0005-0000-0000-000096040000}"/>
    <cellStyle name="Comma 22" xfId="1167" xr:uid="{00000000-0005-0000-0000-000097040000}"/>
    <cellStyle name="Comma 22 2" xfId="1168" xr:uid="{00000000-0005-0000-0000-000098040000}"/>
    <cellStyle name="Comma 22 2 2" xfId="1169" xr:uid="{00000000-0005-0000-0000-000099040000}"/>
    <cellStyle name="Comma 22 2 3" xfId="1170" xr:uid="{00000000-0005-0000-0000-00009A040000}"/>
    <cellStyle name="Comma 22 3" xfId="1171" xr:uid="{00000000-0005-0000-0000-00009B040000}"/>
    <cellStyle name="Comma 22 4" xfId="1172" xr:uid="{00000000-0005-0000-0000-00009C040000}"/>
    <cellStyle name="Comma 23" xfId="1173" xr:uid="{00000000-0005-0000-0000-00009D040000}"/>
    <cellStyle name="Comma 23 2" xfId="1174" xr:uid="{00000000-0005-0000-0000-00009E040000}"/>
    <cellStyle name="Comma 23 2 2" xfId="1175" xr:uid="{00000000-0005-0000-0000-00009F040000}"/>
    <cellStyle name="Comma 23 2 3" xfId="1176" xr:uid="{00000000-0005-0000-0000-0000A0040000}"/>
    <cellStyle name="Comma 23 3" xfId="1177" xr:uid="{00000000-0005-0000-0000-0000A1040000}"/>
    <cellStyle name="Comma 23 4" xfId="1178" xr:uid="{00000000-0005-0000-0000-0000A2040000}"/>
    <cellStyle name="Comma 24" xfId="1179" xr:uid="{00000000-0005-0000-0000-0000A3040000}"/>
    <cellStyle name="Comma 24 2" xfId="1180" xr:uid="{00000000-0005-0000-0000-0000A4040000}"/>
    <cellStyle name="Comma 24 2 2" xfId="1181" xr:uid="{00000000-0005-0000-0000-0000A5040000}"/>
    <cellStyle name="Comma 24 2 2 2" xfId="1182" xr:uid="{00000000-0005-0000-0000-0000A6040000}"/>
    <cellStyle name="Comma 24 2 2 2 2" xfId="1183" xr:uid="{00000000-0005-0000-0000-0000A7040000}"/>
    <cellStyle name="Comma 24 2 2 2 3" xfId="1184" xr:uid="{00000000-0005-0000-0000-0000A8040000}"/>
    <cellStyle name="Comma 24 2 2 3" xfId="1185" xr:uid="{00000000-0005-0000-0000-0000A9040000}"/>
    <cellStyle name="Comma 24 2 2 4" xfId="1186" xr:uid="{00000000-0005-0000-0000-0000AA040000}"/>
    <cellStyle name="Comma 24 2 3" xfId="1187" xr:uid="{00000000-0005-0000-0000-0000AB040000}"/>
    <cellStyle name="Comma 24 2 3 2" xfId="1188" xr:uid="{00000000-0005-0000-0000-0000AC040000}"/>
    <cellStyle name="Comma 24 2 3 3" xfId="1189" xr:uid="{00000000-0005-0000-0000-0000AD040000}"/>
    <cellStyle name="Comma 24 2 4" xfId="1190" xr:uid="{00000000-0005-0000-0000-0000AE040000}"/>
    <cellStyle name="Comma 24 2 5" xfId="1191" xr:uid="{00000000-0005-0000-0000-0000AF040000}"/>
    <cellStyle name="Comma 24 3" xfId="1192" xr:uid="{00000000-0005-0000-0000-0000B0040000}"/>
    <cellStyle name="Comma 24 3 2" xfId="1193" xr:uid="{00000000-0005-0000-0000-0000B1040000}"/>
    <cellStyle name="Comma 24 3 3" xfId="1194" xr:uid="{00000000-0005-0000-0000-0000B2040000}"/>
    <cellStyle name="Comma 24 4" xfId="1195" xr:uid="{00000000-0005-0000-0000-0000B3040000}"/>
    <cellStyle name="Comma 24 5" xfId="1196" xr:uid="{00000000-0005-0000-0000-0000B4040000}"/>
    <cellStyle name="Comma 25" xfId="1197" xr:uid="{00000000-0005-0000-0000-0000B5040000}"/>
    <cellStyle name="Comma 25 2" xfId="1198" xr:uid="{00000000-0005-0000-0000-0000B6040000}"/>
    <cellStyle name="Comma 25 2 2" xfId="1199" xr:uid="{00000000-0005-0000-0000-0000B7040000}"/>
    <cellStyle name="Comma 25 2 3" xfId="1200" xr:uid="{00000000-0005-0000-0000-0000B8040000}"/>
    <cellStyle name="Comma 25 3" xfId="1201" xr:uid="{00000000-0005-0000-0000-0000B9040000}"/>
    <cellStyle name="Comma 25 4" xfId="1202" xr:uid="{00000000-0005-0000-0000-0000BA040000}"/>
    <cellStyle name="Comma 26" xfId="1203" xr:uid="{00000000-0005-0000-0000-0000BB040000}"/>
    <cellStyle name="Comma 26 2" xfId="1204" xr:uid="{00000000-0005-0000-0000-0000BC040000}"/>
    <cellStyle name="Comma 26 2 2" xfId="1205" xr:uid="{00000000-0005-0000-0000-0000BD040000}"/>
    <cellStyle name="Comma 26 2 3" xfId="1206" xr:uid="{00000000-0005-0000-0000-0000BE040000}"/>
    <cellStyle name="Comma 26 3" xfId="1207" xr:uid="{00000000-0005-0000-0000-0000BF040000}"/>
    <cellStyle name="Comma 26 4" xfId="1208" xr:uid="{00000000-0005-0000-0000-0000C0040000}"/>
    <cellStyle name="Comma 27" xfId="1209" xr:uid="{00000000-0005-0000-0000-0000C1040000}"/>
    <cellStyle name="Comma 27 2" xfId="1210" xr:uid="{00000000-0005-0000-0000-0000C2040000}"/>
    <cellStyle name="Comma 27 2 2" xfId="1211" xr:uid="{00000000-0005-0000-0000-0000C3040000}"/>
    <cellStyle name="Comma 27 2 3" xfId="1212" xr:uid="{00000000-0005-0000-0000-0000C4040000}"/>
    <cellStyle name="Comma 27 3" xfId="1213" xr:uid="{00000000-0005-0000-0000-0000C5040000}"/>
    <cellStyle name="Comma 27 4" xfId="1214" xr:uid="{00000000-0005-0000-0000-0000C6040000}"/>
    <cellStyle name="Comma 28" xfId="1215" xr:uid="{00000000-0005-0000-0000-0000C7040000}"/>
    <cellStyle name="Comma 28 2" xfId="1216" xr:uid="{00000000-0005-0000-0000-0000C8040000}"/>
    <cellStyle name="Comma 28 2 2" xfId="1217" xr:uid="{00000000-0005-0000-0000-0000C9040000}"/>
    <cellStyle name="Comma 28 2 3" xfId="1218" xr:uid="{00000000-0005-0000-0000-0000CA040000}"/>
    <cellStyle name="Comma 28 3" xfId="1219" xr:uid="{00000000-0005-0000-0000-0000CB040000}"/>
    <cellStyle name="Comma 28 4" xfId="1220" xr:uid="{00000000-0005-0000-0000-0000CC040000}"/>
    <cellStyle name="Comma 29" xfId="1221" xr:uid="{00000000-0005-0000-0000-0000CD040000}"/>
    <cellStyle name="Comma 29 2" xfId="1222" xr:uid="{00000000-0005-0000-0000-0000CE040000}"/>
    <cellStyle name="Comma 29 2 2" xfId="1223" xr:uid="{00000000-0005-0000-0000-0000CF040000}"/>
    <cellStyle name="Comma 29 2 3" xfId="1224" xr:uid="{00000000-0005-0000-0000-0000D0040000}"/>
    <cellStyle name="Comma 29 3" xfId="1225" xr:uid="{00000000-0005-0000-0000-0000D1040000}"/>
    <cellStyle name="Comma 29 4" xfId="1226" xr:uid="{00000000-0005-0000-0000-0000D2040000}"/>
    <cellStyle name="Comma 3" xfId="1227" xr:uid="{00000000-0005-0000-0000-0000D3040000}"/>
    <cellStyle name="Comma 3 2" xfId="1228" xr:uid="{00000000-0005-0000-0000-0000D4040000}"/>
    <cellStyle name="Comma 3 2 2" xfId="1229" xr:uid="{00000000-0005-0000-0000-0000D5040000}"/>
    <cellStyle name="Comma 3 2 2 2" xfId="1230" xr:uid="{00000000-0005-0000-0000-0000D6040000}"/>
    <cellStyle name="Comma 3 2 2 3" xfId="1231" xr:uid="{00000000-0005-0000-0000-0000D7040000}"/>
    <cellStyle name="Comma 3 2 3" xfId="1232" xr:uid="{00000000-0005-0000-0000-0000D8040000}"/>
    <cellStyle name="Comma 3 3" xfId="1233" xr:uid="{00000000-0005-0000-0000-0000D9040000}"/>
    <cellStyle name="Comma 3 3 2" xfId="1234" xr:uid="{00000000-0005-0000-0000-0000DA040000}"/>
    <cellStyle name="Comma 3 4" xfId="1235" xr:uid="{00000000-0005-0000-0000-0000DB040000}"/>
    <cellStyle name="Comma 30" xfId="1236" xr:uid="{00000000-0005-0000-0000-0000DC040000}"/>
    <cellStyle name="Comma 30 2" xfId="1237" xr:uid="{00000000-0005-0000-0000-0000DD040000}"/>
    <cellStyle name="Comma 30 2 2" xfId="1238" xr:uid="{00000000-0005-0000-0000-0000DE040000}"/>
    <cellStyle name="Comma 30 2 3" xfId="1239" xr:uid="{00000000-0005-0000-0000-0000DF040000}"/>
    <cellStyle name="Comma 30 3" xfId="1240" xr:uid="{00000000-0005-0000-0000-0000E0040000}"/>
    <cellStyle name="Comma 30 4" xfId="1241" xr:uid="{00000000-0005-0000-0000-0000E1040000}"/>
    <cellStyle name="Comma 31" xfId="1242" xr:uid="{00000000-0005-0000-0000-0000E2040000}"/>
    <cellStyle name="Comma 31 2" xfId="1243" xr:uid="{00000000-0005-0000-0000-0000E3040000}"/>
    <cellStyle name="Comma 31 2 2" xfId="1244" xr:uid="{00000000-0005-0000-0000-0000E4040000}"/>
    <cellStyle name="Comma 31 2 3" xfId="1245" xr:uid="{00000000-0005-0000-0000-0000E5040000}"/>
    <cellStyle name="Comma 31 3" xfId="1246" xr:uid="{00000000-0005-0000-0000-0000E6040000}"/>
    <cellStyle name="Comma 31 4" xfId="1247" xr:uid="{00000000-0005-0000-0000-0000E7040000}"/>
    <cellStyle name="Comma 32" xfId="1248" xr:uid="{00000000-0005-0000-0000-0000E8040000}"/>
    <cellStyle name="Comma 32 2" xfId="1249" xr:uid="{00000000-0005-0000-0000-0000E9040000}"/>
    <cellStyle name="Comma 32 2 2" xfId="1250" xr:uid="{00000000-0005-0000-0000-0000EA040000}"/>
    <cellStyle name="Comma 32 2 3" xfId="1251" xr:uid="{00000000-0005-0000-0000-0000EB040000}"/>
    <cellStyle name="Comma 32 3" xfId="1252" xr:uid="{00000000-0005-0000-0000-0000EC040000}"/>
    <cellStyle name="Comma 32 4" xfId="1253" xr:uid="{00000000-0005-0000-0000-0000ED040000}"/>
    <cellStyle name="Comma 33" xfId="1254" xr:uid="{00000000-0005-0000-0000-0000EE040000}"/>
    <cellStyle name="Comma 33 2" xfId="1255" xr:uid="{00000000-0005-0000-0000-0000EF040000}"/>
    <cellStyle name="Comma 33 2 2" xfId="1256" xr:uid="{00000000-0005-0000-0000-0000F0040000}"/>
    <cellStyle name="Comma 33 2 3" xfId="1257" xr:uid="{00000000-0005-0000-0000-0000F1040000}"/>
    <cellStyle name="Comma 33 2 4" xfId="1258" xr:uid="{00000000-0005-0000-0000-0000F2040000}"/>
    <cellStyle name="Comma 33 2 5" xfId="1259" xr:uid="{00000000-0005-0000-0000-0000F3040000}"/>
    <cellStyle name="Comma 33 2 6" xfId="1260" xr:uid="{00000000-0005-0000-0000-0000F4040000}"/>
    <cellStyle name="Comma 33 3" xfId="1261" xr:uid="{00000000-0005-0000-0000-0000F5040000}"/>
    <cellStyle name="Comma 33 3 2" xfId="1262" xr:uid="{00000000-0005-0000-0000-0000F6040000}"/>
    <cellStyle name="Comma 33 4" xfId="1263" xr:uid="{00000000-0005-0000-0000-0000F7040000}"/>
    <cellStyle name="Comma 33 4 2" xfId="1264" xr:uid="{00000000-0005-0000-0000-0000F8040000}"/>
    <cellStyle name="Comma 33 4 3" xfId="1265" xr:uid="{00000000-0005-0000-0000-0000F9040000}"/>
    <cellStyle name="Comma 33 5" xfId="1266" xr:uid="{00000000-0005-0000-0000-0000FA040000}"/>
    <cellStyle name="Comma 33 5 2" xfId="1267" xr:uid="{00000000-0005-0000-0000-0000FB040000}"/>
    <cellStyle name="Comma 33 5 3" xfId="1268" xr:uid="{00000000-0005-0000-0000-0000FC040000}"/>
    <cellStyle name="Comma 33 6" xfId="1269" xr:uid="{00000000-0005-0000-0000-0000FD040000}"/>
    <cellStyle name="Comma 33 7" xfId="1270" xr:uid="{00000000-0005-0000-0000-0000FE040000}"/>
    <cellStyle name="Comma 34" xfId="1271" xr:uid="{00000000-0005-0000-0000-0000FF040000}"/>
    <cellStyle name="Comma 34 2" xfId="1272" xr:uid="{00000000-0005-0000-0000-000000050000}"/>
    <cellStyle name="Comma 34 2 2" xfId="1273" xr:uid="{00000000-0005-0000-0000-000001050000}"/>
    <cellStyle name="Comma 34 2 3" xfId="1274" xr:uid="{00000000-0005-0000-0000-000002050000}"/>
    <cellStyle name="Comma 34 3" xfId="1275" xr:uid="{00000000-0005-0000-0000-000003050000}"/>
    <cellStyle name="Comma 34 4" xfId="1276" xr:uid="{00000000-0005-0000-0000-000004050000}"/>
    <cellStyle name="Comma 35" xfId="1277" xr:uid="{00000000-0005-0000-0000-000005050000}"/>
    <cellStyle name="Comma 35 2" xfId="1278" xr:uid="{00000000-0005-0000-0000-000006050000}"/>
    <cellStyle name="Comma 35 2 2" xfId="1279" xr:uid="{00000000-0005-0000-0000-000007050000}"/>
    <cellStyle name="Comma 35 2 3" xfId="1280" xr:uid="{00000000-0005-0000-0000-000008050000}"/>
    <cellStyle name="Comma 35 3" xfId="1281" xr:uid="{00000000-0005-0000-0000-000009050000}"/>
    <cellStyle name="Comma 35 4" xfId="1282" xr:uid="{00000000-0005-0000-0000-00000A050000}"/>
    <cellStyle name="Comma 36" xfId="1283" xr:uid="{00000000-0005-0000-0000-00000B050000}"/>
    <cellStyle name="Comma 36 2" xfId="1284" xr:uid="{00000000-0005-0000-0000-00000C050000}"/>
    <cellStyle name="Comma 36 2 2" xfId="1285" xr:uid="{00000000-0005-0000-0000-00000D050000}"/>
    <cellStyle name="Comma 36 2 3" xfId="1286" xr:uid="{00000000-0005-0000-0000-00000E050000}"/>
    <cellStyle name="Comma 36 3" xfId="1287" xr:uid="{00000000-0005-0000-0000-00000F050000}"/>
    <cellStyle name="Comma 36 4" xfId="1288" xr:uid="{00000000-0005-0000-0000-000010050000}"/>
    <cellStyle name="Comma 37" xfId="1289" xr:uid="{00000000-0005-0000-0000-000011050000}"/>
    <cellStyle name="Comma 37 2" xfId="1290" xr:uid="{00000000-0005-0000-0000-000012050000}"/>
    <cellStyle name="Comma 37 2 2" xfId="1291" xr:uid="{00000000-0005-0000-0000-000013050000}"/>
    <cellStyle name="Comma 37 2 2 2" xfId="1292" xr:uid="{00000000-0005-0000-0000-000014050000}"/>
    <cellStyle name="Comma 37 2 2 3" xfId="1293" xr:uid="{00000000-0005-0000-0000-000015050000}"/>
    <cellStyle name="Comma 37 2 3" xfId="1294" xr:uid="{00000000-0005-0000-0000-000016050000}"/>
    <cellStyle name="Comma 37 2 4" xfId="1295" xr:uid="{00000000-0005-0000-0000-000017050000}"/>
    <cellStyle name="Comma 37 3" xfId="1296" xr:uid="{00000000-0005-0000-0000-000018050000}"/>
    <cellStyle name="Comma 37 4" xfId="1297" xr:uid="{00000000-0005-0000-0000-000019050000}"/>
    <cellStyle name="Comma 38" xfId="1298" xr:uid="{00000000-0005-0000-0000-00001A050000}"/>
    <cellStyle name="Comma 38 2" xfId="1299" xr:uid="{00000000-0005-0000-0000-00001B050000}"/>
    <cellStyle name="Comma 38 2 2" xfId="1300" xr:uid="{00000000-0005-0000-0000-00001C050000}"/>
    <cellStyle name="Comma 38 2 2 2" xfId="1301" xr:uid="{00000000-0005-0000-0000-00001D050000}"/>
    <cellStyle name="Comma 38 2 2 3" xfId="1302" xr:uid="{00000000-0005-0000-0000-00001E050000}"/>
    <cellStyle name="Comma 38 2 3" xfId="1303" xr:uid="{00000000-0005-0000-0000-00001F050000}"/>
    <cellStyle name="Comma 38 2 4" xfId="1304" xr:uid="{00000000-0005-0000-0000-000020050000}"/>
    <cellStyle name="Comma 38 3" xfId="1305" xr:uid="{00000000-0005-0000-0000-000021050000}"/>
    <cellStyle name="Comma 38 3 2" xfId="1306" xr:uid="{00000000-0005-0000-0000-000022050000}"/>
    <cellStyle name="Comma 38 3 3" xfId="1307" xr:uid="{00000000-0005-0000-0000-000023050000}"/>
    <cellStyle name="Comma 38 4" xfId="1308" xr:uid="{00000000-0005-0000-0000-000024050000}"/>
    <cellStyle name="Comma 38 5" xfId="1309" xr:uid="{00000000-0005-0000-0000-000025050000}"/>
    <cellStyle name="Comma 39" xfId="1310" xr:uid="{00000000-0005-0000-0000-000026050000}"/>
    <cellStyle name="Comma 39 2" xfId="1311" xr:uid="{00000000-0005-0000-0000-000027050000}"/>
    <cellStyle name="Comma 39 2 2" xfId="1312" xr:uid="{00000000-0005-0000-0000-000028050000}"/>
    <cellStyle name="Comma 39 2 3" xfId="1313" xr:uid="{00000000-0005-0000-0000-000029050000}"/>
    <cellStyle name="Comma 39 3" xfId="1314" xr:uid="{00000000-0005-0000-0000-00002A050000}"/>
    <cellStyle name="Comma 39 4" xfId="1315" xr:uid="{00000000-0005-0000-0000-00002B050000}"/>
    <cellStyle name="Comma 4" xfId="1316" xr:uid="{00000000-0005-0000-0000-00002C050000}"/>
    <cellStyle name="Comma 4 2" xfId="1317" xr:uid="{00000000-0005-0000-0000-00002D050000}"/>
    <cellStyle name="Comma 4 2 2" xfId="1318" xr:uid="{00000000-0005-0000-0000-00002E050000}"/>
    <cellStyle name="Comma 4 2 3" xfId="1319" xr:uid="{00000000-0005-0000-0000-00002F050000}"/>
    <cellStyle name="Comma 4 3" xfId="1320" xr:uid="{00000000-0005-0000-0000-000030050000}"/>
    <cellStyle name="Comma 4 3 2" xfId="1321" xr:uid="{00000000-0005-0000-0000-000031050000}"/>
    <cellStyle name="Comma 4 3 2 2" xfId="1322" xr:uid="{00000000-0005-0000-0000-000032050000}"/>
    <cellStyle name="Comma 4 4" xfId="1323" xr:uid="{00000000-0005-0000-0000-000033050000}"/>
    <cellStyle name="Comma 40" xfId="1324" xr:uid="{00000000-0005-0000-0000-000034050000}"/>
    <cellStyle name="Comma 40 2" xfId="1325" xr:uid="{00000000-0005-0000-0000-000035050000}"/>
    <cellStyle name="Comma 40 2 2" xfId="1326" xr:uid="{00000000-0005-0000-0000-000036050000}"/>
    <cellStyle name="Comma 40 2 3" xfId="1327" xr:uid="{00000000-0005-0000-0000-000037050000}"/>
    <cellStyle name="Comma 40 3" xfId="1328" xr:uid="{00000000-0005-0000-0000-000038050000}"/>
    <cellStyle name="Comma 40 4" xfId="1329" xr:uid="{00000000-0005-0000-0000-000039050000}"/>
    <cellStyle name="Comma 41" xfId="1330" xr:uid="{00000000-0005-0000-0000-00003A050000}"/>
    <cellStyle name="Comma 41 2" xfId="1331" xr:uid="{00000000-0005-0000-0000-00003B050000}"/>
    <cellStyle name="Comma 41 2 2" xfId="1332" xr:uid="{00000000-0005-0000-0000-00003C050000}"/>
    <cellStyle name="Comma 41 2 3" xfId="1333" xr:uid="{00000000-0005-0000-0000-00003D050000}"/>
    <cellStyle name="Comma 41 3" xfId="1334" xr:uid="{00000000-0005-0000-0000-00003E050000}"/>
    <cellStyle name="Comma 41 4" xfId="1335" xr:uid="{00000000-0005-0000-0000-00003F050000}"/>
    <cellStyle name="Comma 42" xfId="1336" xr:uid="{00000000-0005-0000-0000-000040050000}"/>
    <cellStyle name="Comma 42 2" xfId="1337" xr:uid="{00000000-0005-0000-0000-000041050000}"/>
    <cellStyle name="Comma 42 2 2" xfId="1338" xr:uid="{00000000-0005-0000-0000-000042050000}"/>
    <cellStyle name="Comma 42 2 3" xfId="1339" xr:uid="{00000000-0005-0000-0000-000043050000}"/>
    <cellStyle name="Comma 42 3" xfId="1340" xr:uid="{00000000-0005-0000-0000-000044050000}"/>
    <cellStyle name="Comma 42 4" xfId="1341" xr:uid="{00000000-0005-0000-0000-000045050000}"/>
    <cellStyle name="Comma 43" xfId="1342" xr:uid="{00000000-0005-0000-0000-000046050000}"/>
    <cellStyle name="Comma 43 2" xfId="1343" xr:uid="{00000000-0005-0000-0000-000047050000}"/>
    <cellStyle name="Comma 43 2 2" xfId="1344" xr:uid="{00000000-0005-0000-0000-000048050000}"/>
    <cellStyle name="Comma 43 2 3" xfId="1345" xr:uid="{00000000-0005-0000-0000-000049050000}"/>
    <cellStyle name="Comma 43 3" xfId="1346" xr:uid="{00000000-0005-0000-0000-00004A050000}"/>
    <cellStyle name="Comma 43 4" xfId="1347" xr:uid="{00000000-0005-0000-0000-00004B050000}"/>
    <cellStyle name="Comma 44" xfId="1348" xr:uid="{00000000-0005-0000-0000-00004C050000}"/>
    <cellStyle name="Comma 44 2" xfId="1349" xr:uid="{00000000-0005-0000-0000-00004D050000}"/>
    <cellStyle name="Comma 44 2 2" xfId="1350" xr:uid="{00000000-0005-0000-0000-00004E050000}"/>
    <cellStyle name="Comma 44 2 3" xfId="1351" xr:uid="{00000000-0005-0000-0000-00004F050000}"/>
    <cellStyle name="Comma 44 3" xfId="1352" xr:uid="{00000000-0005-0000-0000-000050050000}"/>
    <cellStyle name="Comma 44 4" xfId="1353" xr:uid="{00000000-0005-0000-0000-000051050000}"/>
    <cellStyle name="Comma 45" xfId="1354" xr:uid="{00000000-0005-0000-0000-000052050000}"/>
    <cellStyle name="Comma 45 2" xfId="1355" xr:uid="{00000000-0005-0000-0000-000053050000}"/>
    <cellStyle name="Comma 45 2 2" xfId="1356" xr:uid="{00000000-0005-0000-0000-000054050000}"/>
    <cellStyle name="Comma 45 2 3" xfId="1357" xr:uid="{00000000-0005-0000-0000-000055050000}"/>
    <cellStyle name="Comma 45 3" xfId="1358" xr:uid="{00000000-0005-0000-0000-000056050000}"/>
    <cellStyle name="Comma 45 4" xfId="1359" xr:uid="{00000000-0005-0000-0000-000057050000}"/>
    <cellStyle name="Comma 46" xfId="1360" xr:uid="{00000000-0005-0000-0000-000058050000}"/>
    <cellStyle name="Comma 46 2" xfId="1361" xr:uid="{00000000-0005-0000-0000-000059050000}"/>
    <cellStyle name="Comma 46 2 2" xfId="1362" xr:uid="{00000000-0005-0000-0000-00005A050000}"/>
    <cellStyle name="Comma 46 2 3" xfId="1363" xr:uid="{00000000-0005-0000-0000-00005B050000}"/>
    <cellStyle name="Comma 46 3" xfId="1364" xr:uid="{00000000-0005-0000-0000-00005C050000}"/>
    <cellStyle name="Comma 46 4" xfId="1365" xr:uid="{00000000-0005-0000-0000-00005D050000}"/>
    <cellStyle name="Comma 47" xfId="1366" xr:uid="{00000000-0005-0000-0000-00005E050000}"/>
    <cellStyle name="Comma 47 2" xfId="1367" xr:uid="{00000000-0005-0000-0000-00005F050000}"/>
    <cellStyle name="Comma 47 2 2" xfId="1368" xr:uid="{00000000-0005-0000-0000-000060050000}"/>
    <cellStyle name="Comma 47 2 3" xfId="1369" xr:uid="{00000000-0005-0000-0000-000061050000}"/>
    <cellStyle name="Comma 47 3" xfId="1370" xr:uid="{00000000-0005-0000-0000-000062050000}"/>
    <cellStyle name="Comma 47 4" xfId="1371" xr:uid="{00000000-0005-0000-0000-000063050000}"/>
    <cellStyle name="Comma 48" xfId="1372" xr:uid="{00000000-0005-0000-0000-000064050000}"/>
    <cellStyle name="Comma 48 2" xfId="1373" xr:uid="{00000000-0005-0000-0000-000065050000}"/>
    <cellStyle name="Comma 48 2 2" xfId="1374" xr:uid="{00000000-0005-0000-0000-000066050000}"/>
    <cellStyle name="Comma 48 2 3" xfId="1375" xr:uid="{00000000-0005-0000-0000-000067050000}"/>
    <cellStyle name="Comma 48 3" xfId="1376" xr:uid="{00000000-0005-0000-0000-000068050000}"/>
    <cellStyle name="Comma 48 4" xfId="1377" xr:uid="{00000000-0005-0000-0000-000069050000}"/>
    <cellStyle name="Comma 49" xfId="1378" xr:uid="{00000000-0005-0000-0000-00006A050000}"/>
    <cellStyle name="Comma 49 2" xfId="1379" xr:uid="{00000000-0005-0000-0000-00006B050000}"/>
    <cellStyle name="Comma 49 2 2" xfId="1380" xr:uid="{00000000-0005-0000-0000-00006C050000}"/>
    <cellStyle name="Comma 49 2 3" xfId="1381" xr:uid="{00000000-0005-0000-0000-00006D050000}"/>
    <cellStyle name="Comma 49 3" xfId="1382" xr:uid="{00000000-0005-0000-0000-00006E050000}"/>
    <cellStyle name="Comma 49 4" xfId="1383" xr:uid="{00000000-0005-0000-0000-00006F050000}"/>
    <cellStyle name="Comma 5" xfId="1384" xr:uid="{00000000-0005-0000-0000-000070050000}"/>
    <cellStyle name="Comma 5 2" xfId="1385" xr:uid="{00000000-0005-0000-0000-000071050000}"/>
    <cellStyle name="Comma 5 2 2" xfId="1386" xr:uid="{00000000-0005-0000-0000-000072050000}"/>
    <cellStyle name="Comma 5 2 2 2" xfId="1387" xr:uid="{00000000-0005-0000-0000-000073050000}"/>
    <cellStyle name="Comma 5 2 3" xfId="1388" xr:uid="{00000000-0005-0000-0000-000074050000}"/>
    <cellStyle name="Comma 5 2 4" xfId="1389" xr:uid="{00000000-0005-0000-0000-000075050000}"/>
    <cellStyle name="Comma 5 3" xfId="1390" xr:uid="{00000000-0005-0000-0000-000076050000}"/>
    <cellStyle name="Comma 5 4" xfId="1391" xr:uid="{00000000-0005-0000-0000-000077050000}"/>
    <cellStyle name="Comma 5 5" xfId="2850" xr:uid="{00000000-0005-0000-0000-000078050000}"/>
    <cellStyle name="Comma 50" xfId="1392" xr:uid="{00000000-0005-0000-0000-000079050000}"/>
    <cellStyle name="Comma 50 2" xfId="1393" xr:uid="{00000000-0005-0000-0000-00007A050000}"/>
    <cellStyle name="Comma 50 2 2" xfId="1394" xr:uid="{00000000-0005-0000-0000-00007B050000}"/>
    <cellStyle name="Comma 50 2 3" xfId="1395" xr:uid="{00000000-0005-0000-0000-00007C050000}"/>
    <cellStyle name="Comma 50 3" xfId="1396" xr:uid="{00000000-0005-0000-0000-00007D050000}"/>
    <cellStyle name="Comma 50 4" xfId="1397" xr:uid="{00000000-0005-0000-0000-00007E050000}"/>
    <cellStyle name="Comma 51" xfId="1398" xr:uid="{00000000-0005-0000-0000-00007F050000}"/>
    <cellStyle name="Comma 51 2" xfId="1399" xr:uid="{00000000-0005-0000-0000-000080050000}"/>
    <cellStyle name="Comma 51 2 2" xfId="1400" xr:uid="{00000000-0005-0000-0000-000081050000}"/>
    <cellStyle name="Comma 51 2 3" xfId="1401" xr:uid="{00000000-0005-0000-0000-000082050000}"/>
    <cellStyle name="Comma 51 3" xfId="1402" xr:uid="{00000000-0005-0000-0000-000083050000}"/>
    <cellStyle name="Comma 51 4" xfId="1403" xr:uid="{00000000-0005-0000-0000-000084050000}"/>
    <cellStyle name="Comma 52" xfId="1404" xr:uid="{00000000-0005-0000-0000-000085050000}"/>
    <cellStyle name="Comma 52 2" xfId="1405" xr:uid="{00000000-0005-0000-0000-000086050000}"/>
    <cellStyle name="Comma 52 2 2" xfId="1406" xr:uid="{00000000-0005-0000-0000-000087050000}"/>
    <cellStyle name="Comma 52 2 3" xfId="1407" xr:uid="{00000000-0005-0000-0000-000088050000}"/>
    <cellStyle name="Comma 52 3" xfId="1408" xr:uid="{00000000-0005-0000-0000-000089050000}"/>
    <cellStyle name="Comma 52 4" xfId="1409" xr:uid="{00000000-0005-0000-0000-00008A050000}"/>
    <cellStyle name="Comma 53" xfId="1410" xr:uid="{00000000-0005-0000-0000-00008B050000}"/>
    <cellStyle name="Comma 53 2" xfId="1411" xr:uid="{00000000-0005-0000-0000-00008C050000}"/>
    <cellStyle name="Comma 53 2 2" xfId="1412" xr:uid="{00000000-0005-0000-0000-00008D050000}"/>
    <cellStyle name="Comma 53 2 3" xfId="1413" xr:uid="{00000000-0005-0000-0000-00008E050000}"/>
    <cellStyle name="Comma 53 3" xfId="1414" xr:uid="{00000000-0005-0000-0000-00008F050000}"/>
    <cellStyle name="Comma 53 4" xfId="1415" xr:uid="{00000000-0005-0000-0000-000090050000}"/>
    <cellStyle name="Comma 54" xfId="1416" xr:uid="{00000000-0005-0000-0000-000091050000}"/>
    <cellStyle name="Comma 54 2" xfId="1417" xr:uid="{00000000-0005-0000-0000-000092050000}"/>
    <cellStyle name="Comma 54 2 2" xfId="1418" xr:uid="{00000000-0005-0000-0000-000093050000}"/>
    <cellStyle name="Comma 54 2 3" xfId="1419" xr:uid="{00000000-0005-0000-0000-000094050000}"/>
    <cellStyle name="Comma 54 3" xfId="1420" xr:uid="{00000000-0005-0000-0000-000095050000}"/>
    <cellStyle name="Comma 54 4" xfId="1421" xr:uid="{00000000-0005-0000-0000-000096050000}"/>
    <cellStyle name="Comma 55" xfId="1422" xr:uid="{00000000-0005-0000-0000-000097050000}"/>
    <cellStyle name="Comma 55 2" xfId="1423" xr:uid="{00000000-0005-0000-0000-000098050000}"/>
    <cellStyle name="Comma 55 2 2" xfId="1424" xr:uid="{00000000-0005-0000-0000-000099050000}"/>
    <cellStyle name="Comma 55 2 3" xfId="1425" xr:uid="{00000000-0005-0000-0000-00009A050000}"/>
    <cellStyle name="Comma 55 3" xfId="1426" xr:uid="{00000000-0005-0000-0000-00009B050000}"/>
    <cellStyle name="Comma 55 4" xfId="1427" xr:uid="{00000000-0005-0000-0000-00009C050000}"/>
    <cellStyle name="Comma 56" xfId="1428" xr:uid="{00000000-0005-0000-0000-00009D050000}"/>
    <cellStyle name="Comma 56 2" xfId="1429" xr:uid="{00000000-0005-0000-0000-00009E050000}"/>
    <cellStyle name="Comma 56 2 2" xfId="1430" xr:uid="{00000000-0005-0000-0000-00009F050000}"/>
    <cellStyle name="Comma 56 2 3" xfId="1431" xr:uid="{00000000-0005-0000-0000-0000A0050000}"/>
    <cellStyle name="Comma 56 3" xfId="1432" xr:uid="{00000000-0005-0000-0000-0000A1050000}"/>
    <cellStyle name="Comma 56 4" xfId="1433" xr:uid="{00000000-0005-0000-0000-0000A2050000}"/>
    <cellStyle name="Comma 57" xfId="1434" xr:uid="{00000000-0005-0000-0000-0000A3050000}"/>
    <cellStyle name="Comma 57 2" xfId="1435" xr:uid="{00000000-0005-0000-0000-0000A4050000}"/>
    <cellStyle name="Comma 57 2 2" xfId="1436" xr:uid="{00000000-0005-0000-0000-0000A5050000}"/>
    <cellStyle name="Comma 57 2 3" xfId="1437" xr:uid="{00000000-0005-0000-0000-0000A6050000}"/>
    <cellStyle name="Comma 57 3" xfId="1438" xr:uid="{00000000-0005-0000-0000-0000A7050000}"/>
    <cellStyle name="Comma 57 4" xfId="1439" xr:uid="{00000000-0005-0000-0000-0000A8050000}"/>
    <cellStyle name="Comma 58" xfId="1440" xr:uid="{00000000-0005-0000-0000-0000A9050000}"/>
    <cellStyle name="Comma 58 2" xfId="1441" xr:uid="{00000000-0005-0000-0000-0000AA050000}"/>
    <cellStyle name="Comma 58 2 2" xfId="1442" xr:uid="{00000000-0005-0000-0000-0000AB050000}"/>
    <cellStyle name="Comma 58 2 3" xfId="1443" xr:uid="{00000000-0005-0000-0000-0000AC050000}"/>
    <cellStyle name="Comma 58 3" xfId="1444" xr:uid="{00000000-0005-0000-0000-0000AD050000}"/>
    <cellStyle name="Comma 58 4" xfId="1445" xr:uid="{00000000-0005-0000-0000-0000AE050000}"/>
    <cellStyle name="Comma 59" xfId="1446" xr:uid="{00000000-0005-0000-0000-0000AF050000}"/>
    <cellStyle name="Comma 59 2" xfId="1447" xr:uid="{00000000-0005-0000-0000-0000B0050000}"/>
    <cellStyle name="Comma 59 2 2" xfId="1448" xr:uid="{00000000-0005-0000-0000-0000B1050000}"/>
    <cellStyle name="Comma 59 2 3" xfId="1449" xr:uid="{00000000-0005-0000-0000-0000B2050000}"/>
    <cellStyle name="Comma 59 3" xfId="1450" xr:uid="{00000000-0005-0000-0000-0000B3050000}"/>
    <cellStyle name="Comma 59 4" xfId="1451" xr:uid="{00000000-0005-0000-0000-0000B4050000}"/>
    <cellStyle name="Comma 6" xfId="1452" xr:uid="{00000000-0005-0000-0000-0000B5050000}"/>
    <cellStyle name="Comma 6 2" xfId="1453" xr:uid="{00000000-0005-0000-0000-0000B6050000}"/>
    <cellStyle name="Comma 6 2 2" xfId="1454" xr:uid="{00000000-0005-0000-0000-0000B7050000}"/>
    <cellStyle name="Comma 6 2 3" xfId="1455" xr:uid="{00000000-0005-0000-0000-0000B8050000}"/>
    <cellStyle name="Comma 6 3" xfId="1456" xr:uid="{00000000-0005-0000-0000-0000B9050000}"/>
    <cellStyle name="Comma 6 4" xfId="1457" xr:uid="{00000000-0005-0000-0000-0000BA050000}"/>
    <cellStyle name="Comma 60" xfId="1458" xr:uid="{00000000-0005-0000-0000-0000BB050000}"/>
    <cellStyle name="Comma 60 2" xfId="1459" xr:uid="{00000000-0005-0000-0000-0000BC050000}"/>
    <cellStyle name="Comma 60 2 2" xfId="1460" xr:uid="{00000000-0005-0000-0000-0000BD050000}"/>
    <cellStyle name="Comma 60 2 3" xfId="1461" xr:uid="{00000000-0005-0000-0000-0000BE050000}"/>
    <cellStyle name="Comma 60 3" xfId="1462" xr:uid="{00000000-0005-0000-0000-0000BF050000}"/>
    <cellStyle name="Comma 60 4" xfId="1463" xr:uid="{00000000-0005-0000-0000-0000C0050000}"/>
    <cellStyle name="Comma 61" xfId="1464" xr:uid="{00000000-0005-0000-0000-0000C1050000}"/>
    <cellStyle name="Comma 61 2" xfId="1465" xr:uid="{00000000-0005-0000-0000-0000C2050000}"/>
    <cellStyle name="Comma 61 2 2" xfId="1466" xr:uid="{00000000-0005-0000-0000-0000C3050000}"/>
    <cellStyle name="Comma 61 2 3" xfId="1467" xr:uid="{00000000-0005-0000-0000-0000C4050000}"/>
    <cellStyle name="Comma 61 3" xfId="1468" xr:uid="{00000000-0005-0000-0000-0000C5050000}"/>
    <cellStyle name="Comma 61 4" xfId="1469" xr:uid="{00000000-0005-0000-0000-0000C6050000}"/>
    <cellStyle name="Comma 62" xfId="1470" xr:uid="{00000000-0005-0000-0000-0000C7050000}"/>
    <cellStyle name="Comma 62 2" xfId="1471" xr:uid="{00000000-0005-0000-0000-0000C8050000}"/>
    <cellStyle name="Comma 62 2 2" xfId="1472" xr:uid="{00000000-0005-0000-0000-0000C9050000}"/>
    <cellStyle name="Comma 62 2 3" xfId="1473" xr:uid="{00000000-0005-0000-0000-0000CA050000}"/>
    <cellStyle name="Comma 62 3" xfId="1474" xr:uid="{00000000-0005-0000-0000-0000CB050000}"/>
    <cellStyle name="Comma 62 4" xfId="1475" xr:uid="{00000000-0005-0000-0000-0000CC050000}"/>
    <cellStyle name="Comma 63" xfId="1476" xr:uid="{00000000-0005-0000-0000-0000CD050000}"/>
    <cellStyle name="Comma 63 2" xfId="1477" xr:uid="{00000000-0005-0000-0000-0000CE050000}"/>
    <cellStyle name="Comma 63 2 2" xfId="1478" xr:uid="{00000000-0005-0000-0000-0000CF050000}"/>
    <cellStyle name="Comma 63 2 3" xfId="1479" xr:uid="{00000000-0005-0000-0000-0000D0050000}"/>
    <cellStyle name="Comma 63 3" xfId="1480" xr:uid="{00000000-0005-0000-0000-0000D1050000}"/>
    <cellStyle name="Comma 63 4" xfId="1481" xr:uid="{00000000-0005-0000-0000-0000D2050000}"/>
    <cellStyle name="Comma 64" xfId="1482" xr:uid="{00000000-0005-0000-0000-0000D3050000}"/>
    <cellStyle name="Comma 64 2" xfId="1483" xr:uid="{00000000-0005-0000-0000-0000D4050000}"/>
    <cellStyle name="Comma 64 2 2" xfId="1484" xr:uid="{00000000-0005-0000-0000-0000D5050000}"/>
    <cellStyle name="Comma 64 2 3" xfId="1485" xr:uid="{00000000-0005-0000-0000-0000D6050000}"/>
    <cellStyle name="Comma 64 3" xfId="1486" xr:uid="{00000000-0005-0000-0000-0000D7050000}"/>
    <cellStyle name="Comma 64 4" xfId="1487" xr:uid="{00000000-0005-0000-0000-0000D8050000}"/>
    <cellStyle name="Comma 65" xfId="1488" xr:uid="{00000000-0005-0000-0000-0000D9050000}"/>
    <cellStyle name="Comma 65 2" xfId="1489" xr:uid="{00000000-0005-0000-0000-0000DA050000}"/>
    <cellStyle name="Comma 65 2 2" xfId="1490" xr:uid="{00000000-0005-0000-0000-0000DB050000}"/>
    <cellStyle name="Comma 65 2 3" xfId="1491" xr:uid="{00000000-0005-0000-0000-0000DC050000}"/>
    <cellStyle name="Comma 65 3" xfId="1492" xr:uid="{00000000-0005-0000-0000-0000DD050000}"/>
    <cellStyle name="Comma 65 4" xfId="1493" xr:uid="{00000000-0005-0000-0000-0000DE050000}"/>
    <cellStyle name="Comma 66" xfId="1494" xr:uid="{00000000-0005-0000-0000-0000DF050000}"/>
    <cellStyle name="Comma 66 2" xfId="1495" xr:uid="{00000000-0005-0000-0000-0000E0050000}"/>
    <cellStyle name="Comma 66 2 2" xfId="1496" xr:uid="{00000000-0005-0000-0000-0000E1050000}"/>
    <cellStyle name="Comma 66 2 3" xfId="1497" xr:uid="{00000000-0005-0000-0000-0000E2050000}"/>
    <cellStyle name="Comma 66 3" xfId="1498" xr:uid="{00000000-0005-0000-0000-0000E3050000}"/>
    <cellStyle name="Comma 66 4" xfId="1499" xr:uid="{00000000-0005-0000-0000-0000E4050000}"/>
    <cellStyle name="Comma 67" xfId="1500" xr:uid="{00000000-0005-0000-0000-0000E5050000}"/>
    <cellStyle name="Comma 67 2" xfId="1501" xr:uid="{00000000-0005-0000-0000-0000E6050000}"/>
    <cellStyle name="Comma 67 2 2" xfId="1502" xr:uid="{00000000-0005-0000-0000-0000E7050000}"/>
    <cellStyle name="Comma 67 2 3" xfId="1503" xr:uid="{00000000-0005-0000-0000-0000E8050000}"/>
    <cellStyle name="Comma 67 3" xfId="1504" xr:uid="{00000000-0005-0000-0000-0000E9050000}"/>
    <cellStyle name="Comma 67 4" xfId="1505" xr:uid="{00000000-0005-0000-0000-0000EA050000}"/>
    <cellStyle name="Comma 68" xfId="1506" xr:uid="{00000000-0005-0000-0000-0000EB050000}"/>
    <cellStyle name="Comma 69" xfId="1507" xr:uid="{00000000-0005-0000-0000-0000EC050000}"/>
    <cellStyle name="Comma 69 2" xfId="1508" xr:uid="{00000000-0005-0000-0000-0000ED050000}"/>
    <cellStyle name="Comma 69 2 2" xfId="1509" xr:uid="{00000000-0005-0000-0000-0000EE050000}"/>
    <cellStyle name="Comma 69 2 3" xfId="1510" xr:uid="{00000000-0005-0000-0000-0000EF050000}"/>
    <cellStyle name="Comma 69 3" xfId="1511" xr:uid="{00000000-0005-0000-0000-0000F0050000}"/>
    <cellStyle name="Comma 69 4" xfId="1512" xr:uid="{00000000-0005-0000-0000-0000F1050000}"/>
    <cellStyle name="Comma 7" xfId="1513" xr:uid="{00000000-0005-0000-0000-0000F2050000}"/>
    <cellStyle name="Comma 7 2" xfId="1514" xr:uid="{00000000-0005-0000-0000-0000F3050000}"/>
    <cellStyle name="Comma 7 2 2" xfId="1515" xr:uid="{00000000-0005-0000-0000-0000F4050000}"/>
    <cellStyle name="Comma 7 2 3" xfId="1516" xr:uid="{00000000-0005-0000-0000-0000F5050000}"/>
    <cellStyle name="Comma 7 3" xfId="1517" xr:uid="{00000000-0005-0000-0000-0000F6050000}"/>
    <cellStyle name="Comma 7 4" xfId="1518" xr:uid="{00000000-0005-0000-0000-0000F7050000}"/>
    <cellStyle name="Comma 70" xfId="1519" xr:uid="{00000000-0005-0000-0000-0000F8050000}"/>
    <cellStyle name="Comma 70 2" xfId="1520" xr:uid="{00000000-0005-0000-0000-0000F9050000}"/>
    <cellStyle name="Comma 70 3" xfId="1521" xr:uid="{00000000-0005-0000-0000-0000FA050000}"/>
    <cellStyle name="Comma 71" xfId="1522" xr:uid="{00000000-0005-0000-0000-0000FB050000}"/>
    <cellStyle name="Comma 71 2" xfId="1523" xr:uid="{00000000-0005-0000-0000-0000FC050000}"/>
    <cellStyle name="Comma 71 3" xfId="1524" xr:uid="{00000000-0005-0000-0000-0000FD050000}"/>
    <cellStyle name="Comma 72" xfId="1525" xr:uid="{00000000-0005-0000-0000-0000FE050000}"/>
    <cellStyle name="Comma 72 2" xfId="1526" xr:uid="{00000000-0005-0000-0000-0000FF050000}"/>
    <cellStyle name="Comma 72 3" xfId="1527" xr:uid="{00000000-0005-0000-0000-000000060000}"/>
    <cellStyle name="Comma 73" xfId="1528" xr:uid="{00000000-0005-0000-0000-000001060000}"/>
    <cellStyle name="Comma 73 2" xfId="1529" xr:uid="{00000000-0005-0000-0000-000002060000}"/>
    <cellStyle name="Comma 73 3" xfId="1530" xr:uid="{00000000-0005-0000-0000-000003060000}"/>
    <cellStyle name="Comma 74" xfId="1531" xr:uid="{00000000-0005-0000-0000-000004060000}"/>
    <cellStyle name="Comma 74 2" xfId="1532" xr:uid="{00000000-0005-0000-0000-000005060000}"/>
    <cellStyle name="Comma 74 3" xfId="1533" xr:uid="{00000000-0005-0000-0000-000006060000}"/>
    <cellStyle name="Comma 75" xfId="1534" xr:uid="{00000000-0005-0000-0000-000007060000}"/>
    <cellStyle name="Comma 75 2" xfId="1535" xr:uid="{00000000-0005-0000-0000-000008060000}"/>
    <cellStyle name="Comma 75 3" xfId="1536" xr:uid="{00000000-0005-0000-0000-000009060000}"/>
    <cellStyle name="Comma 76" xfId="1537" xr:uid="{00000000-0005-0000-0000-00000A060000}"/>
    <cellStyle name="Comma 76 2" xfId="1538" xr:uid="{00000000-0005-0000-0000-00000B060000}"/>
    <cellStyle name="Comma 76 3" xfId="1539" xr:uid="{00000000-0005-0000-0000-00000C060000}"/>
    <cellStyle name="Comma 77" xfId="1540" xr:uid="{00000000-0005-0000-0000-00000D060000}"/>
    <cellStyle name="Comma 77 2" xfId="1541" xr:uid="{00000000-0005-0000-0000-00000E060000}"/>
    <cellStyle name="Comma 77 3" xfId="1542" xr:uid="{00000000-0005-0000-0000-00000F060000}"/>
    <cellStyle name="Comma 78" xfId="1543" xr:uid="{00000000-0005-0000-0000-000010060000}"/>
    <cellStyle name="Comma 78 2" xfId="1544" xr:uid="{00000000-0005-0000-0000-000011060000}"/>
    <cellStyle name="Comma 78 3" xfId="1545" xr:uid="{00000000-0005-0000-0000-000012060000}"/>
    <cellStyle name="Comma 79" xfId="1546" xr:uid="{00000000-0005-0000-0000-000013060000}"/>
    <cellStyle name="Comma 79 2" xfId="1547" xr:uid="{00000000-0005-0000-0000-000014060000}"/>
    <cellStyle name="Comma 79 2 2" xfId="1548" xr:uid="{00000000-0005-0000-0000-000015060000}"/>
    <cellStyle name="Comma 79 2 3" xfId="1549" xr:uid="{00000000-0005-0000-0000-000016060000}"/>
    <cellStyle name="Comma 79 3" xfId="1550" xr:uid="{00000000-0005-0000-0000-000017060000}"/>
    <cellStyle name="Comma 79 3 2" xfId="1551" xr:uid="{00000000-0005-0000-0000-000018060000}"/>
    <cellStyle name="Comma 79 4" xfId="1552" xr:uid="{00000000-0005-0000-0000-000019060000}"/>
    <cellStyle name="Comma 79 5" xfId="1553" xr:uid="{00000000-0005-0000-0000-00001A060000}"/>
    <cellStyle name="Comma 8" xfId="1554" xr:uid="{00000000-0005-0000-0000-00001B060000}"/>
    <cellStyle name="Comma 8 2" xfId="1555" xr:uid="{00000000-0005-0000-0000-00001C060000}"/>
    <cellStyle name="Comma 8 2 2" xfId="1556" xr:uid="{00000000-0005-0000-0000-00001D060000}"/>
    <cellStyle name="Comma 8 2 3" xfId="1557" xr:uid="{00000000-0005-0000-0000-00001E060000}"/>
    <cellStyle name="Comma 8 2 4" xfId="1558" xr:uid="{00000000-0005-0000-0000-00001F060000}"/>
    <cellStyle name="Comma 8 3" xfId="1559" xr:uid="{00000000-0005-0000-0000-000020060000}"/>
    <cellStyle name="Comma 8 4" xfId="1560" xr:uid="{00000000-0005-0000-0000-000021060000}"/>
    <cellStyle name="Comma 8 5" xfId="1561" xr:uid="{00000000-0005-0000-0000-000022060000}"/>
    <cellStyle name="Comma 8 6" xfId="1562" xr:uid="{00000000-0005-0000-0000-000023060000}"/>
    <cellStyle name="Comma 8 7" xfId="1563" xr:uid="{00000000-0005-0000-0000-000024060000}"/>
    <cellStyle name="Comma 80" xfId="1564" xr:uid="{00000000-0005-0000-0000-000025060000}"/>
    <cellStyle name="Comma 80 2" xfId="1565" xr:uid="{00000000-0005-0000-0000-000026060000}"/>
    <cellStyle name="Comma 81" xfId="1566" xr:uid="{00000000-0005-0000-0000-000027060000}"/>
    <cellStyle name="Comma 81 2" xfId="1567" xr:uid="{00000000-0005-0000-0000-000028060000}"/>
    <cellStyle name="Comma 81 2 2" xfId="1568" xr:uid="{00000000-0005-0000-0000-000029060000}"/>
    <cellStyle name="Comma 81 3" xfId="1569" xr:uid="{00000000-0005-0000-0000-00002A060000}"/>
    <cellStyle name="Comma 82" xfId="1570" xr:uid="{00000000-0005-0000-0000-00002B060000}"/>
    <cellStyle name="Comma 82 2" xfId="1571" xr:uid="{00000000-0005-0000-0000-00002C060000}"/>
    <cellStyle name="Comma 83" xfId="1572" xr:uid="{00000000-0005-0000-0000-00002D060000}"/>
    <cellStyle name="Comma 83 2" xfId="1573" xr:uid="{00000000-0005-0000-0000-00002E060000}"/>
    <cellStyle name="Comma 84" xfId="1574" xr:uid="{00000000-0005-0000-0000-00002F060000}"/>
    <cellStyle name="Comma 84 2" xfId="1575" xr:uid="{00000000-0005-0000-0000-000030060000}"/>
    <cellStyle name="Comma 84 2 2" xfId="1576" xr:uid="{00000000-0005-0000-0000-000031060000}"/>
    <cellStyle name="Comma 84 2 3" xfId="1577" xr:uid="{00000000-0005-0000-0000-000032060000}"/>
    <cellStyle name="Comma 84 3" xfId="1578" xr:uid="{00000000-0005-0000-0000-000033060000}"/>
    <cellStyle name="Comma 84 4" xfId="1579" xr:uid="{00000000-0005-0000-0000-000034060000}"/>
    <cellStyle name="Comma 85" xfId="1580" xr:uid="{00000000-0005-0000-0000-000035060000}"/>
    <cellStyle name="Comma 85 2" xfId="1581" xr:uid="{00000000-0005-0000-0000-000036060000}"/>
    <cellStyle name="Comma 85 2 2" xfId="1582" xr:uid="{00000000-0005-0000-0000-000037060000}"/>
    <cellStyle name="Comma 85 2 3" xfId="1583" xr:uid="{00000000-0005-0000-0000-000038060000}"/>
    <cellStyle name="Comma 85 3" xfId="1584" xr:uid="{00000000-0005-0000-0000-000039060000}"/>
    <cellStyle name="Comma 85 4" xfId="1585" xr:uid="{00000000-0005-0000-0000-00003A060000}"/>
    <cellStyle name="Comma 86" xfId="1586" xr:uid="{00000000-0005-0000-0000-00003B060000}"/>
    <cellStyle name="Comma 86 2" xfId="1587" xr:uid="{00000000-0005-0000-0000-00003C060000}"/>
    <cellStyle name="Comma 86 3" xfId="1588" xr:uid="{00000000-0005-0000-0000-00003D060000}"/>
    <cellStyle name="Comma 87" xfId="1589" xr:uid="{00000000-0005-0000-0000-00003E060000}"/>
    <cellStyle name="Comma 87 2" xfId="1590" xr:uid="{00000000-0005-0000-0000-00003F060000}"/>
    <cellStyle name="Comma 87 3" xfId="1591" xr:uid="{00000000-0005-0000-0000-000040060000}"/>
    <cellStyle name="Comma 88" xfId="1592" xr:uid="{00000000-0005-0000-0000-000041060000}"/>
    <cellStyle name="Comma 88 2" xfId="1593" xr:uid="{00000000-0005-0000-0000-000042060000}"/>
    <cellStyle name="Comma 88 3" xfId="1594" xr:uid="{00000000-0005-0000-0000-000043060000}"/>
    <cellStyle name="Comma 89" xfId="1595" xr:uid="{00000000-0005-0000-0000-000044060000}"/>
    <cellStyle name="Comma 89 2" xfId="1596" xr:uid="{00000000-0005-0000-0000-000045060000}"/>
    <cellStyle name="Comma 89 3" xfId="1597" xr:uid="{00000000-0005-0000-0000-000046060000}"/>
    <cellStyle name="Comma 9" xfId="1598" xr:uid="{00000000-0005-0000-0000-000047060000}"/>
    <cellStyle name="Comma 9 2" xfId="1599" xr:uid="{00000000-0005-0000-0000-000048060000}"/>
    <cellStyle name="Comma 9 2 2" xfId="1600" xr:uid="{00000000-0005-0000-0000-000049060000}"/>
    <cellStyle name="Comma 9 2 3" xfId="1601" xr:uid="{00000000-0005-0000-0000-00004A060000}"/>
    <cellStyle name="Comma 9 3" xfId="1602" xr:uid="{00000000-0005-0000-0000-00004B060000}"/>
    <cellStyle name="Comma 9 4" xfId="1603" xr:uid="{00000000-0005-0000-0000-00004C060000}"/>
    <cellStyle name="Comma 90" xfId="1604" xr:uid="{00000000-0005-0000-0000-00004D060000}"/>
    <cellStyle name="Comma 90 2" xfId="1605" xr:uid="{00000000-0005-0000-0000-00004E060000}"/>
    <cellStyle name="Comma 90 3" xfId="1606" xr:uid="{00000000-0005-0000-0000-00004F060000}"/>
    <cellStyle name="Comma 91" xfId="1607" xr:uid="{00000000-0005-0000-0000-000050060000}"/>
    <cellStyle name="Comma 91 2" xfId="1608" xr:uid="{00000000-0005-0000-0000-000051060000}"/>
    <cellStyle name="Comma 91 2 2" xfId="1609" xr:uid="{00000000-0005-0000-0000-000052060000}"/>
    <cellStyle name="Comma 91 2 3" xfId="1610" xr:uid="{00000000-0005-0000-0000-000053060000}"/>
    <cellStyle name="Comma 91 3" xfId="1611" xr:uid="{00000000-0005-0000-0000-000054060000}"/>
    <cellStyle name="Comma 91 4" xfId="1612" xr:uid="{00000000-0005-0000-0000-000055060000}"/>
    <cellStyle name="Comma 91 4 2" xfId="1613" xr:uid="{00000000-0005-0000-0000-000056060000}"/>
    <cellStyle name="Comma 92" xfId="1614" xr:uid="{00000000-0005-0000-0000-000057060000}"/>
    <cellStyle name="Comma 92 2" xfId="1615" xr:uid="{00000000-0005-0000-0000-000058060000}"/>
    <cellStyle name="Comma 92 2 2" xfId="1616" xr:uid="{00000000-0005-0000-0000-000059060000}"/>
    <cellStyle name="Comma 92 2 3" xfId="1617" xr:uid="{00000000-0005-0000-0000-00005A060000}"/>
    <cellStyle name="Comma 92 3" xfId="1618" xr:uid="{00000000-0005-0000-0000-00005B060000}"/>
    <cellStyle name="Comma 92 4" xfId="1619" xr:uid="{00000000-0005-0000-0000-00005C060000}"/>
    <cellStyle name="Comma 93" xfId="1620" xr:uid="{00000000-0005-0000-0000-00005D060000}"/>
    <cellStyle name="Comma 93 2" xfId="1621" xr:uid="{00000000-0005-0000-0000-00005E060000}"/>
    <cellStyle name="Comma 93 2 2" xfId="1622" xr:uid="{00000000-0005-0000-0000-00005F060000}"/>
    <cellStyle name="Comma 93 2 3" xfId="1623" xr:uid="{00000000-0005-0000-0000-000060060000}"/>
    <cellStyle name="Comma 93 3" xfId="1624" xr:uid="{00000000-0005-0000-0000-000061060000}"/>
    <cellStyle name="Comma 93 4" xfId="1625" xr:uid="{00000000-0005-0000-0000-000062060000}"/>
    <cellStyle name="Comma 94" xfId="1626" xr:uid="{00000000-0005-0000-0000-000063060000}"/>
    <cellStyle name="Comma 94 2" xfId="1627" xr:uid="{00000000-0005-0000-0000-000064060000}"/>
    <cellStyle name="Comma 94 2 2" xfId="1628" xr:uid="{00000000-0005-0000-0000-000065060000}"/>
    <cellStyle name="Comma 94 2 3" xfId="1629" xr:uid="{00000000-0005-0000-0000-000066060000}"/>
    <cellStyle name="Comma 94 3" xfId="1630" xr:uid="{00000000-0005-0000-0000-000067060000}"/>
    <cellStyle name="Comma 94 4" xfId="1631" xr:uid="{00000000-0005-0000-0000-000068060000}"/>
    <cellStyle name="Comma 95" xfId="1632" xr:uid="{00000000-0005-0000-0000-000069060000}"/>
    <cellStyle name="Comma 95 2" xfId="1633" xr:uid="{00000000-0005-0000-0000-00006A060000}"/>
    <cellStyle name="Comma 95 2 2" xfId="1634" xr:uid="{00000000-0005-0000-0000-00006B060000}"/>
    <cellStyle name="Comma 95 2 3" xfId="1635" xr:uid="{00000000-0005-0000-0000-00006C060000}"/>
    <cellStyle name="Comma 95 3" xfId="1636" xr:uid="{00000000-0005-0000-0000-00006D060000}"/>
    <cellStyle name="Comma 95 4" xfId="1637" xr:uid="{00000000-0005-0000-0000-00006E060000}"/>
    <cellStyle name="Comma 96" xfId="1638" xr:uid="{00000000-0005-0000-0000-00006F060000}"/>
    <cellStyle name="Comma 96 2" xfId="1639" xr:uid="{00000000-0005-0000-0000-000070060000}"/>
    <cellStyle name="Comma 96 2 2" xfId="1640" xr:uid="{00000000-0005-0000-0000-000071060000}"/>
    <cellStyle name="Comma 96 2 3" xfId="1641" xr:uid="{00000000-0005-0000-0000-000072060000}"/>
    <cellStyle name="Comma 96 3" xfId="1642" xr:uid="{00000000-0005-0000-0000-000073060000}"/>
    <cellStyle name="Comma 96 4" xfId="1643" xr:uid="{00000000-0005-0000-0000-000074060000}"/>
    <cellStyle name="Comma 97" xfId="1644" xr:uid="{00000000-0005-0000-0000-000075060000}"/>
    <cellStyle name="Comma 97 2" xfId="1645" xr:uid="{00000000-0005-0000-0000-000076060000}"/>
    <cellStyle name="Comma 97 2 2" xfId="1646" xr:uid="{00000000-0005-0000-0000-000077060000}"/>
    <cellStyle name="Comma 97 2 3" xfId="1647" xr:uid="{00000000-0005-0000-0000-000078060000}"/>
    <cellStyle name="Comma 97 3" xfId="1648" xr:uid="{00000000-0005-0000-0000-000079060000}"/>
    <cellStyle name="Comma 97 4" xfId="1649" xr:uid="{00000000-0005-0000-0000-00007A060000}"/>
    <cellStyle name="Comma 98" xfId="1650" xr:uid="{00000000-0005-0000-0000-00007B060000}"/>
    <cellStyle name="Comma 98 2" xfId="1651" xr:uid="{00000000-0005-0000-0000-00007C060000}"/>
    <cellStyle name="Comma 98 2 2" xfId="1652" xr:uid="{00000000-0005-0000-0000-00007D060000}"/>
    <cellStyle name="Comma 98 2 3" xfId="1653" xr:uid="{00000000-0005-0000-0000-00007E060000}"/>
    <cellStyle name="Comma 98 3" xfId="1654" xr:uid="{00000000-0005-0000-0000-00007F060000}"/>
    <cellStyle name="Comma 98 4" xfId="1655" xr:uid="{00000000-0005-0000-0000-000080060000}"/>
    <cellStyle name="Comma 99" xfId="1656" xr:uid="{00000000-0005-0000-0000-000081060000}"/>
    <cellStyle name="Comma 99 2" xfId="1657" xr:uid="{00000000-0005-0000-0000-000082060000}"/>
    <cellStyle name="Comma 99 2 2" xfId="1658" xr:uid="{00000000-0005-0000-0000-000083060000}"/>
    <cellStyle name="Comma 99 2 3" xfId="1659" xr:uid="{00000000-0005-0000-0000-000084060000}"/>
    <cellStyle name="Comma 99 3" xfId="1660" xr:uid="{00000000-0005-0000-0000-000085060000}"/>
    <cellStyle name="Comma 99 4" xfId="1661" xr:uid="{00000000-0005-0000-0000-000086060000}"/>
    <cellStyle name="comma zerodec" xfId="1662" xr:uid="{00000000-0005-0000-0000-000087060000}"/>
    <cellStyle name="comma zerodec 2" xfId="1663" xr:uid="{00000000-0005-0000-0000-000088060000}"/>
    <cellStyle name="comma zerodec 2 2" xfId="1664" xr:uid="{00000000-0005-0000-0000-000089060000}"/>
    <cellStyle name="Comma_Cash Flow WP - Q412 update" xfId="1665" xr:uid="{00000000-0005-0000-0000-00008A060000}"/>
    <cellStyle name="Comma_Cash Flow WP - Q412 update 2" xfId="1666" xr:uid="{00000000-0005-0000-0000-00008B060000}"/>
    <cellStyle name="Comma_Cash Flows Q1'2013" xfId="1667" xr:uid="{00000000-0005-0000-0000-00008C060000}"/>
    <cellStyle name="Comma_cashflow-raycol2001" xfId="1668" xr:uid="{00000000-0005-0000-0000-00008D060000}"/>
    <cellStyle name="Comma_cashflow-raycol2001 2" xfId="1669" xr:uid="{00000000-0005-0000-0000-00008E060000}"/>
    <cellStyle name="Comma_Sheet2" xfId="1670" xr:uid="{00000000-0005-0000-0000-00008F060000}"/>
    <cellStyle name="Comma_TB by Lead" xfId="1671" xr:uid="{00000000-0005-0000-0000-000090060000}"/>
    <cellStyle name="Copied" xfId="1672" xr:uid="{00000000-0005-0000-0000-000091060000}"/>
    <cellStyle name="Cover Date" xfId="1673" xr:uid="{00000000-0005-0000-0000-000092060000}"/>
    <cellStyle name="Cover Subtitle" xfId="1674" xr:uid="{00000000-0005-0000-0000-000093060000}"/>
    <cellStyle name="Cover Title" xfId="1675" xr:uid="{00000000-0005-0000-0000-000094060000}"/>
    <cellStyle name="Currency (0.00)" xfId="1676" xr:uid="{00000000-0005-0000-0000-000095060000}"/>
    <cellStyle name="Currency [00]" xfId="1677" xr:uid="{00000000-0005-0000-0000-000096060000}"/>
    <cellStyle name="Currency [00] 2" xfId="1678" xr:uid="{00000000-0005-0000-0000-000097060000}"/>
    <cellStyle name="Currency [00] 2 2" xfId="1679" xr:uid="{00000000-0005-0000-0000-000098060000}"/>
    <cellStyle name="Currency [00] 3" xfId="1680" xr:uid="{00000000-0005-0000-0000-000099060000}"/>
    <cellStyle name="Currency 2" xfId="1681" xr:uid="{00000000-0005-0000-0000-00009A060000}"/>
    <cellStyle name="Currency 2 2" xfId="1682" xr:uid="{00000000-0005-0000-0000-00009B060000}"/>
    <cellStyle name="Currency 2 2 2" xfId="1683" xr:uid="{00000000-0005-0000-0000-00009C060000}"/>
    <cellStyle name="Currency 2 2 3" xfId="1684" xr:uid="{00000000-0005-0000-0000-00009D060000}"/>
    <cellStyle name="Currency 2 3" xfId="1685" xr:uid="{00000000-0005-0000-0000-00009E060000}"/>
    <cellStyle name="Currency 2 4" xfId="1686" xr:uid="{00000000-0005-0000-0000-00009F060000}"/>
    <cellStyle name="Currency1" xfId="1687" xr:uid="{00000000-0005-0000-0000-0000A0060000}"/>
    <cellStyle name="Currency1 2" xfId="1688" xr:uid="{00000000-0005-0000-0000-0000A1060000}"/>
    <cellStyle name="Currency1 2 2" xfId="1689" xr:uid="{00000000-0005-0000-0000-0000A2060000}"/>
    <cellStyle name="Date" xfId="1690" xr:uid="{00000000-0005-0000-0000-0000A3060000}"/>
    <cellStyle name="Date Short" xfId="1691" xr:uid="{00000000-0005-0000-0000-0000A4060000}"/>
    <cellStyle name="day of the month before or after" xfId="1692" xr:uid="{00000000-0005-0000-0000-0000A5060000}"/>
    <cellStyle name="day of the month before or after 2" xfId="1693" xr:uid="{00000000-0005-0000-0000-0000A6060000}"/>
    <cellStyle name="day of the month before or after 2 2" xfId="1694" xr:uid="{00000000-0005-0000-0000-0000A7060000}"/>
    <cellStyle name="day of the month before or after 3" xfId="1695" xr:uid="{00000000-0005-0000-0000-0000A8060000}"/>
    <cellStyle name="Dezimal [0]_Compiling Utility Macros" xfId="1696" xr:uid="{00000000-0005-0000-0000-0000A9060000}"/>
    <cellStyle name="Dezimal_Compiling Utility Macros" xfId="1697" xr:uid="{00000000-0005-0000-0000-0000AA060000}"/>
    <cellStyle name="Dollar (zero dec)" xfId="1698" xr:uid="{00000000-0005-0000-0000-0000AB060000}"/>
    <cellStyle name="Dollar (zero dec) 2" xfId="1699" xr:uid="{00000000-0005-0000-0000-0000AC060000}"/>
    <cellStyle name="Dollar (zero dec) 2 2" xfId="1700" xr:uid="{00000000-0005-0000-0000-0000AD060000}"/>
    <cellStyle name="E&amp;Y House" xfId="1701" xr:uid="{00000000-0005-0000-0000-0000AE060000}"/>
    <cellStyle name="Enter Currency (0)" xfId="1702" xr:uid="{00000000-0005-0000-0000-0000AF060000}"/>
    <cellStyle name="Enter Currency (0) 2" xfId="1703" xr:uid="{00000000-0005-0000-0000-0000B0060000}"/>
    <cellStyle name="Enter Currency (0) 2 2" xfId="1704" xr:uid="{00000000-0005-0000-0000-0000B1060000}"/>
    <cellStyle name="Enter Currency (0) 3" xfId="1705" xr:uid="{00000000-0005-0000-0000-0000B2060000}"/>
    <cellStyle name="Enter Currency (2)" xfId="1706" xr:uid="{00000000-0005-0000-0000-0000B3060000}"/>
    <cellStyle name="Enter Currency (2) 2" xfId="1707" xr:uid="{00000000-0005-0000-0000-0000B4060000}"/>
    <cellStyle name="Enter Currency (2) 2 2" xfId="1708" xr:uid="{00000000-0005-0000-0000-0000B5060000}"/>
    <cellStyle name="Enter Currency (2) 3" xfId="1709" xr:uid="{00000000-0005-0000-0000-0000B6060000}"/>
    <cellStyle name="Enter Units (0)" xfId="1710" xr:uid="{00000000-0005-0000-0000-0000B7060000}"/>
    <cellStyle name="Enter Units (0) 2" xfId="1711" xr:uid="{00000000-0005-0000-0000-0000B8060000}"/>
    <cellStyle name="Enter Units (0) 2 2" xfId="1712" xr:uid="{00000000-0005-0000-0000-0000B9060000}"/>
    <cellStyle name="Enter Units (0) 3" xfId="1713" xr:uid="{00000000-0005-0000-0000-0000BA060000}"/>
    <cellStyle name="Enter Units (1)" xfId="1714" xr:uid="{00000000-0005-0000-0000-0000BB060000}"/>
    <cellStyle name="Enter Units (1) 2" xfId="1715" xr:uid="{00000000-0005-0000-0000-0000BC060000}"/>
    <cellStyle name="Enter Units (1) 2 2" xfId="1716" xr:uid="{00000000-0005-0000-0000-0000BD060000}"/>
    <cellStyle name="Enter Units (1) 3" xfId="1717" xr:uid="{00000000-0005-0000-0000-0000BE060000}"/>
    <cellStyle name="Enter Units (2)" xfId="1718" xr:uid="{00000000-0005-0000-0000-0000BF060000}"/>
    <cellStyle name="Enter Units (2) 2" xfId="1719" xr:uid="{00000000-0005-0000-0000-0000C0060000}"/>
    <cellStyle name="Enter Units (2) 2 2" xfId="1720" xr:uid="{00000000-0005-0000-0000-0000C1060000}"/>
    <cellStyle name="Enter Units (2) 3" xfId="1721" xr:uid="{00000000-0005-0000-0000-0000C2060000}"/>
    <cellStyle name="Entered" xfId="1722" xr:uid="{00000000-0005-0000-0000-0000C3060000}"/>
    <cellStyle name="Euro" xfId="1723" xr:uid="{00000000-0005-0000-0000-0000C4060000}"/>
    <cellStyle name="Euro 2" xfId="1724" xr:uid="{00000000-0005-0000-0000-0000C5060000}"/>
    <cellStyle name="Explanatory Text 2" xfId="1725" xr:uid="{00000000-0005-0000-0000-0000C6060000}"/>
    <cellStyle name="Explanatory Text 3" xfId="1726" xr:uid="{00000000-0005-0000-0000-0000C7060000}"/>
    <cellStyle name="Fixed" xfId="1727" xr:uid="{00000000-0005-0000-0000-0000C8060000}"/>
    <cellStyle name="Footer SBILogo1" xfId="1728" xr:uid="{00000000-0005-0000-0000-0000C9060000}"/>
    <cellStyle name="Footer SBILogo2" xfId="1729" xr:uid="{00000000-0005-0000-0000-0000CA060000}"/>
    <cellStyle name="Footnote" xfId="1730" xr:uid="{00000000-0005-0000-0000-0000CB060000}"/>
    <cellStyle name="Footnote Reference" xfId="1731" xr:uid="{00000000-0005-0000-0000-0000CC060000}"/>
    <cellStyle name="Footnote_BECL WP YE'02" xfId="1732" xr:uid="{00000000-0005-0000-0000-0000CD060000}"/>
    <cellStyle name="FRxAmtStyle" xfId="1733" xr:uid="{00000000-0005-0000-0000-0000CE060000}"/>
    <cellStyle name="Good 2" xfId="1734" xr:uid="{00000000-0005-0000-0000-0000CF060000}"/>
    <cellStyle name="Good 3" xfId="1735" xr:uid="{00000000-0005-0000-0000-0000D0060000}"/>
    <cellStyle name="Grey" xfId="1736" xr:uid="{00000000-0005-0000-0000-0000D1060000}"/>
    <cellStyle name="Grey 2" xfId="1737" xr:uid="{00000000-0005-0000-0000-0000D2060000}"/>
    <cellStyle name="Grey 2 2" xfId="1738" xr:uid="{00000000-0005-0000-0000-0000D3060000}"/>
    <cellStyle name="Grey 3" xfId="1739" xr:uid="{00000000-0005-0000-0000-0000D4060000}"/>
    <cellStyle name="Header" xfId="1740" xr:uid="{00000000-0005-0000-0000-0000D5060000}"/>
    <cellStyle name="Header Draft Stamp" xfId="1741" xr:uid="{00000000-0005-0000-0000-0000D6060000}"/>
    <cellStyle name="HEADER_2506-6 AR Turnover" xfId="1742" xr:uid="{00000000-0005-0000-0000-0000D7060000}"/>
    <cellStyle name="Header1" xfId="1743" xr:uid="{00000000-0005-0000-0000-0000D8060000}"/>
    <cellStyle name="Header2" xfId="1744" xr:uid="{00000000-0005-0000-0000-0000D9060000}"/>
    <cellStyle name="Heading 1 2" xfId="1745" xr:uid="{00000000-0005-0000-0000-0000DA060000}"/>
    <cellStyle name="Heading 1 3" xfId="1746" xr:uid="{00000000-0005-0000-0000-0000DB060000}"/>
    <cellStyle name="Heading 1 Above" xfId="1747" xr:uid="{00000000-0005-0000-0000-0000DC060000}"/>
    <cellStyle name="Heading 1+" xfId="1748" xr:uid="{00000000-0005-0000-0000-0000DD060000}"/>
    <cellStyle name="Heading 2 2" xfId="1749" xr:uid="{00000000-0005-0000-0000-0000DE060000}"/>
    <cellStyle name="Heading 2 3" xfId="1750" xr:uid="{00000000-0005-0000-0000-0000DF060000}"/>
    <cellStyle name="Heading 2 Below" xfId="1751" xr:uid="{00000000-0005-0000-0000-0000E0060000}"/>
    <cellStyle name="Heading 2+" xfId="1752" xr:uid="{00000000-0005-0000-0000-0000E1060000}"/>
    <cellStyle name="Heading 3 2" xfId="1753" xr:uid="{00000000-0005-0000-0000-0000E2060000}"/>
    <cellStyle name="Heading 3 3" xfId="1754" xr:uid="{00000000-0005-0000-0000-0000E3060000}"/>
    <cellStyle name="Heading 3+" xfId="1755" xr:uid="{00000000-0005-0000-0000-0000E4060000}"/>
    <cellStyle name="Heading 4 2" xfId="1756" xr:uid="{00000000-0005-0000-0000-0000E5060000}"/>
    <cellStyle name="Heading 4 3" xfId="1757" xr:uid="{00000000-0005-0000-0000-0000E6060000}"/>
    <cellStyle name="HEADING1" xfId="1758" xr:uid="{00000000-0005-0000-0000-0000E7060000}"/>
    <cellStyle name="HEADING2" xfId="1759" xr:uid="{00000000-0005-0000-0000-0000E8060000}"/>
    <cellStyle name="Hyperlink 10" xfId="1760" xr:uid="{00000000-0005-0000-0000-0000E9060000}"/>
    <cellStyle name="Hyperlink 11" xfId="1761" xr:uid="{00000000-0005-0000-0000-0000EA060000}"/>
    <cellStyle name="Hyperlink 12" xfId="1762" xr:uid="{00000000-0005-0000-0000-0000EB060000}"/>
    <cellStyle name="Hyperlink 13" xfId="1763" xr:uid="{00000000-0005-0000-0000-0000EC060000}"/>
    <cellStyle name="Hyperlink 14" xfId="1764" xr:uid="{00000000-0005-0000-0000-0000ED060000}"/>
    <cellStyle name="Hyperlink 15" xfId="1765" xr:uid="{00000000-0005-0000-0000-0000EE060000}"/>
    <cellStyle name="Hyperlink 16" xfId="1766" xr:uid="{00000000-0005-0000-0000-0000EF060000}"/>
    <cellStyle name="Hyperlink 17" xfId="1767" xr:uid="{00000000-0005-0000-0000-0000F0060000}"/>
    <cellStyle name="Hyperlink 18" xfId="1768" xr:uid="{00000000-0005-0000-0000-0000F1060000}"/>
    <cellStyle name="Hyperlink 19" xfId="1769" xr:uid="{00000000-0005-0000-0000-0000F2060000}"/>
    <cellStyle name="Hyperlink 2" xfId="1770" xr:uid="{00000000-0005-0000-0000-0000F3060000}"/>
    <cellStyle name="Hyperlink 20" xfId="1771" xr:uid="{00000000-0005-0000-0000-0000F4060000}"/>
    <cellStyle name="Hyperlink 21" xfId="1772" xr:uid="{00000000-0005-0000-0000-0000F5060000}"/>
    <cellStyle name="Hyperlink 22" xfId="1773" xr:uid="{00000000-0005-0000-0000-0000F6060000}"/>
    <cellStyle name="Hyperlink 23" xfId="1774" xr:uid="{00000000-0005-0000-0000-0000F7060000}"/>
    <cellStyle name="Hyperlink 24" xfId="1775" xr:uid="{00000000-0005-0000-0000-0000F8060000}"/>
    <cellStyle name="Hyperlink 25" xfId="1776" xr:uid="{00000000-0005-0000-0000-0000F9060000}"/>
    <cellStyle name="Hyperlink 26" xfId="1777" xr:uid="{00000000-0005-0000-0000-0000FA060000}"/>
    <cellStyle name="Hyperlink 27" xfId="1778" xr:uid="{00000000-0005-0000-0000-0000FB060000}"/>
    <cellStyle name="Hyperlink 28" xfId="1779" xr:uid="{00000000-0005-0000-0000-0000FC060000}"/>
    <cellStyle name="Hyperlink 29" xfId="1780" xr:uid="{00000000-0005-0000-0000-0000FD060000}"/>
    <cellStyle name="Hyperlink 3" xfId="1781" xr:uid="{00000000-0005-0000-0000-0000FE060000}"/>
    <cellStyle name="Hyperlink 30" xfId="1782" xr:uid="{00000000-0005-0000-0000-0000FF060000}"/>
    <cellStyle name="Hyperlink 31" xfId="1783" xr:uid="{00000000-0005-0000-0000-000000070000}"/>
    <cellStyle name="Hyperlink 32" xfId="1784" xr:uid="{00000000-0005-0000-0000-000001070000}"/>
    <cellStyle name="Hyperlink 33" xfId="1785" xr:uid="{00000000-0005-0000-0000-000002070000}"/>
    <cellStyle name="Hyperlink 34" xfId="1786" xr:uid="{00000000-0005-0000-0000-000003070000}"/>
    <cellStyle name="Hyperlink 35" xfId="1787" xr:uid="{00000000-0005-0000-0000-000004070000}"/>
    <cellStyle name="Hyperlink 36" xfId="1788" xr:uid="{00000000-0005-0000-0000-000005070000}"/>
    <cellStyle name="Hyperlink 37" xfId="1789" xr:uid="{00000000-0005-0000-0000-000006070000}"/>
    <cellStyle name="Hyperlink 38" xfId="1790" xr:uid="{00000000-0005-0000-0000-000007070000}"/>
    <cellStyle name="Hyperlink 39" xfId="1791" xr:uid="{00000000-0005-0000-0000-000008070000}"/>
    <cellStyle name="Hyperlink 4" xfId="1792" xr:uid="{00000000-0005-0000-0000-000009070000}"/>
    <cellStyle name="Hyperlink 40" xfId="1793" xr:uid="{00000000-0005-0000-0000-00000A070000}"/>
    <cellStyle name="Hyperlink 41" xfId="1794" xr:uid="{00000000-0005-0000-0000-00000B070000}"/>
    <cellStyle name="Hyperlink 42" xfId="1795" xr:uid="{00000000-0005-0000-0000-00000C070000}"/>
    <cellStyle name="Hyperlink 43" xfId="1796" xr:uid="{00000000-0005-0000-0000-00000D070000}"/>
    <cellStyle name="Hyperlink 5" xfId="1797" xr:uid="{00000000-0005-0000-0000-00000E070000}"/>
    <cellStyle name="Hyperlink 6" xfId="1798" xr:uid="{00000000-0005-0000-0000-00000F070000}"/>
    <cellStyle name="Hyperlink 7" xfId="1799" xr:uid="{00000000-0005-0000-0000-000010070000}"/>
    <cellStyle name="Hyperlink 8" xfId="1800" xr:uid="{00000000-0005-0000-0000-000011070000}"/>
    <cellStyle name="Hyperlink 9" xfId="1801" xr:uid="{00000000-0005-0000-0000-000012070000}"/>
    <cellStyle name="Input [yellow]" xfId="1802" xr:uid="{00000000-0005-0000-0000-000013070000}"/>
    <cellStyle name="Input [yellow] 2" xfId="1803" xr:uid="{00000000-0005-0000-0000-000014070000}"/>
    <cellStyle name="Input [yellow] 2 2" xfId="1804" xr:uid="{00000000-0005-0000-0000-000015070000}"/>
    <cellStyle name="Input [yellow] 3" xfId="1805" xr:uid="{00000000-0005-0000-0000-000016070000}"/>
    <cellStyle name="Input 2" xfId="1806" xr:uid="{00000000-0005-0000-0000-000017070000}"/>
    <cellStyle name="Input 3" xfId="1807" xr:uid="{00000000-0005-0000-0000-000018070000}"/>
    <cellStyle name="Input 4" xfId="1808" xr:uid="{00000000-0005-0000-0000-000019070000}"/>
    <cellStyle name="left" xfId="1809" xr:uid="{00000000-0005-0000-0000-00001A070000}"/>
    <cellStyle name="lines" xfId="1810" xr:uid="{00000000-0005-0000-0000-00001B070000}"/>
    <cellStyle name="Link Currency (0)" xfId="1811" xr:uid="{00000000-0005-0000-0000-00001C070000}"/>
    <cellStyle name="Link Currency (0) 2" xfId="1812" xr:uid="{00000000-0005-0000-0000-00001D070000}"/>
    <cellStyle name="Link Currency (0) 2 2" xfId="1813" xr:uid="{00000000-0005-0000-0000-00001E070000}"/>
    <cellStyle name="Link Currency (0) 3" xfId="1814" xr:uid="{00000000-0005-0000-0000-00001F070000}"/>
    <cellStyle name="Link Currency (2)" xfId="1815" xr:uid="{00000000-0005-0000-0000-000020070000}"/>
    <cellStyle name="Link Currency (2) 2" xfId="1816" xr:uid="{00000000-0005-0000-0000-000021070000}"/>
    <cellStyle name="Link Currency (2) 2 2" xfId="1817" xr:uid="{00000000-0005-0000-0000-000022070000}"/>
    <cellStyle name="Link Currency (2) 3" xfId="1818" xr:uid="{00000000-0005-0000-0000-000023070000}"/>
    <cellStyle name="Link Units (0)" xfId="1819" xr:uid="{00000000-0005-0000-0000-000024070000}"/>
    <cellStyle name="Link Units (0) 2" xfId="1820" xr:uid="{00000000-0005-0000-0000-000025070000}"/>
    <cellStyle name="Link Units (0) 2 2" xfId="1821" xr:uid="{00000000-0005-0000-0000-000026070000}"/>
    <cellStyle name="Link Units (0) 3" xfId="1822" xr:uid="{00000000-0005-0000-0000-000027070000}"/>
    <cellStyle name="Link Units (1)" xfId="1823" xr:uid="{00000000-0005-0000-0000-000028070000}"/>
    <cellStyle name="Link Units (1) 2" xfId="1824" xr:uid="{00000000-0005-0000-0000-000029070000}"/>
    <cellStyle name="Link Units (1) 2 2" xfId="1825" xr:uid="{00000000-0005-0000-0000-00002A070000}"/>
    <cellStyle name="Link Units (1) 3" xfId="1826" xr:uid="{00000000-0005-0000-0000-00002B070000}"/>
    <cellStyle name="Link Units (2)" xfId="1827" xr:uid="{00000000-0005-0000-0000-00002C070000}"/>
    <cellStyle name="Link Units (2) 2" xfId="1828" xr:uid="{00000000-0005-0000-0000-00002D070000}"/>
    <cellStyle name="Link Units (2) 2 2" xfId="1829" xr:uid="{00000000-0005-0000-0000-00002E070000}"/>
    <cellStyle name="Link Units (2) 3" xfId="1830" xr:uid="{00000000-0005-0000-0000-00002F070000}"/>
    <cellStyle name="Linked Cell 2" xfId="1831" xr:uid="{00000000-0005-0000-0000-000030070000}"/>
    <cellStyle name="Linked Cell 3" xfId="1832" xr:uid="{00000000-0005-0000-0000-000031070000}"/>
    <cellStyle name="Milliers [0]_laroux" xfId="1833" xr:uid="{00000000-0005-0000-0000-000032070000}"/>
    <cellStyle name="Milliers_laroux" xfId="1834" xr:uid="{00000000-0005-0000-0000-000033070000}"/>
    <cellStyle name="Model" xfId="1835" xr:uid="{00000000-0005-0000-0000-000034070000}"/>
    <cellStyle name="Moeda [0]_aola" xfId="1836" xr:uid="{00000000-0005-0000-0000-000035070000}"/>
    <cellStyle name="Moeda_aola" xfId="1837" xr:uid="{00000000-0005-0000-0000-000036070000}"/>
    <cellStyle name="Mon?taire [0]_laroux" xfId="1838" xr:uid="{00000000-0005-0000-0000-000037070000}"/>
    <cellStyle name="Mon?taire_laroux" xfId="1839" xr:uid="{00000000-0005-0000-0000-000038070000}"/>
    <cellStyle name="Monétaire [0]_laroux" xfId="1840" xr:uid="{00000000-0005-0000-0000-000039070000}"/>
    <cellStyle name="Monétaire_laroux" xfId="1841" xr:uid="{00000000-0005-0000-0000-00003A070000}"/>
    <cellStyle name="Nedefinován" xfId="1842" xr:uid="{00000000-0005-0000-0000-00003B070000}"/>
    <cellStyle name="Neutral 2" xfId="1843" xr:uid="{00000000-0005-0000-0000-00003C070000}"/>
    <cellStyle name="Neutral 3" xfId="1844" xr:uid="{00000000-0005-0000-0000-00003D070000}"/>
    <cellStyle name="no dec" xfId="1845" xr:uid="{00000000-0005-0000-0000-00003E070000}"/>
    <cellStyle name="no dec 2" xfId="1846" xr:uid="{00000000-0005-0000-0000-00003F070000}"/>
    <cellStyle name="no dec 2 2" xfId="1847" xr:uid="{00000000-0005-0000-0000-000040070000}"/>
    <cellStyle name="Normal" xfId="0" builtinId="0"/>
    <cellStyle name="Normal - Style1" xfId="1848" xr:uid="{00000000-0005-0000-0000-000042070000}"/>
    <cellStyle name="Normal - Style1 2" xfId="1849" xr:uid="{00000000-0005-0000-0000-000043070000}"/>
    <cellStyle name="Normal - Style1 2 2" xfId="1850" xr:uid="{00000000-0005-0000-0000-000044070000}"/>
    <cellStyle name="Normal 10" xfId="1851" xr:uid="{00000000-0005-0000-0000-000045070000}"/>
    <cellStyle name="Normal 10 2" xfId="1852" xr:uid="{00000000-0005-0000-0000-000046070000}"/>
    <cellStyle name="Normal 10 2 2" xfId="1853" xr:uid="{00000000-0005-0000-0000-000047070000}"/>
    <cellStyle name="Normal 10 2 3" xfId="1854" xr:uid="{00000000-0005-0000-0000-000048070000}"/>
    <cellStyle name="Normal 10 3" xfId="1855" xr:uid="{00000000-0005-0000-0000-000049070000}"/>
    <cellStyle name="Normal 10 4" xfId="1856" xr:uid="{00000000-0005-0000-0000-00004A070000}"/>
    <cellStyle name="Normal 100" xfId="1857" xr:uid="{00000000-0005-0000-0000-00004B070000}"/>
    <cellStyle name="Normal 100 2" xfId="1858" xr:uid="{00000000-0005-0000-0000-00004C070000}"/>
    <cellStyle name="Normal 100 2 2" xfId="1859" xr:uid="{00000000-0005-0000-0000-00004D070000}"/>
    <cellStyle name="Normal 100 3" xfId="1860" xr:uid="{00000000-0005-0000-0000-00004E070000}"/>
    <cellStyle name="Normal 101" xfId="1861" xr:uid="{00000000-0005-0000-0000-00004F070000}"/>
    <cellStyle name="Normal 102" xfId="1862" xr:uid="{00000000-0005-0000-0000-000050070000}"/>
    <cellStyle name="Normal 103" xfId="1863" xr:uid="{00000000-0005-0000-0000-000051070000}"/>
    <cellStyle name="Normal 104" xfId="1864" xr:uid="{00000000-0005-0000-0000-000052070000}"/>
    <cellStyle name="Normal 105" xfId="1865" xr:uid="{00000000-0005-0000-0000-000053070000}"/>
    <cellStyle name="Normal 106" xfId="1866" xr:uid="{00000000-0005-0000-0000-000054070000}"/>
    <cellStyle name="Normal 107" xfId="1867" xr:uid="{00000000-0005-0000-0000-000055070000}"/>
    <cellStyle name="Normal 108" xfId="1868" xr:uid="{00000000-0005-0000-0000-000056070000}"/>
    <cellStyle name="Normal 109" xfId="1869" xr:uid="{00000000-0005-0000-0000-000057070000}"/>
    <cellStyle name="Normal 11" xfId="1870" xr:uid="{00000000-0005-0000-0000-000058070000}"/>
    <cellStyle name="Normal 11 2" xfId="1871" xr:uid="{00000000-0005-0000-0000-000059070000}"/>
    <cellStyle name="Normal 11 2 2" xfId="1872" xr:uid="{00000000-0005-0000-0000-00005A070000}"/>
    <cellStyle name="Normal 11 3" xfId="1873" xr:uid="{00000000-0005-0000-0000-00005B070000}"/>
    <cellStyle name="Normal 110" xfId="1874" xr:uid="{00000000-0005-0000-0000-00005C070000}"/>
    <cellStyle name="Normal 111" xfId="1875" xr:uid="{00000000-0005-0000-0000-00005D070000}"/>
    <cellStyle name="Normal 111 2" xfId="1876" xr:uid="{00000000-0005-0000-0000-00005E070000}"/>
    <cellStyle name="Normal 112" xfId="1877" xr:uid="{00000000-0005-0000-0000-00005F070000}"/>
    <cellStyle name="Normal 112 2" xfId="1878" xr:uid="{00000000-0005-0000-0000-000060070000}"/>
    <cellStyle name="Normal 113" xfId="1879" xr:uid="{00000000-0005-0000-0000-000061070000}"/>
    <cellStyle name="Normal 114" xfId="1880" xr:uid="{00000000-0005-0000-0000-000062070000}"/>
    <cellStyle name="Normal 115" xfId="1881" xr:uid="{00000000-0005-0000-0000-000063070000}"/>
    <cellStyle name="Normal 115 2" xfId="1882" xr:uid="{00000000-0005-0000-0000-000064070000}"/>
    <cellStyle name="Normal 116" xfId="1883" xr:uid="{00000000-0005-0000-0000-000065070000}"/>
    <cellStyle name="Normal 117" xfId="1884" xr:uid="{00000000-0005-0000-0000-000066070000}"/>
    <cellStyle name="Normal 118" xfId="1885" xr:uid="{00000000-0005-0000-0000-000067070000}"/>
    <cellStyle name="Normal 118 2" xfId="1886" xr:uid="{00000000-0005-0000-0000-000068070000}"/>
    <cellStyle name="Normal 119" xfId="1887" xr:uid="{00000000-0005-0000-0000-000069070000}"/>
    <cellStyle name="Normal 119 2" xfId="1888" xr:uid="{00000000-0005-0000-0000-00006A070000}"/>
    <cellStyle name="Normal 12" xfId="1889" xr:uid="{00000000-0005-0000-0000-00006B070000}"/>
    <cellStyle name="Normal 12 2" xfId="1890" xr:uid="{00000000-0005-0000-0000-00006C070000}"/>
    <cellStyle name="Normal 12 2 2" xfId="1891" xr:uid="{00000000-0005-0000-0000-00006D070000}"/>
    <cellStyle name="Normal 12 3" xfId="1892" xr:uid="{00000000-0005-0000-0000-00006E070000}"/>
    <cellStyle name="Normal 120" xfId="1893" xr:uid="{00000000-0005-0000-0000-00006F070000}"/>
    <cellStyle name="Normal 120 2" xfId="1894" xr:uid="{00000000-0005-0000-0000-000070070000}"/>
    <cellStyle name="Normal 121" xfId="1895" xr:uid="{00000000-0005-0000-0000-000071070000}"/>
    <cellStyle name="Normal 121 2" xfId="1896" xr:uid="{00000000-0005-0000-0000-000072070000}"/>
    <cellStyle name="Normal 122" xfId="1897" xr:uid="{00000000-0005-0000-0000-000073070000}"/>
    <cellStyle name="Normal 122 2" xfId="1898" xr:uid="{00000000-0005-0000-0000-000074070000}"/>
    <cellStyle name="Normal 123" xfId="1899" xr:uid="{00000000-0005-0000-0000-000075070000}"/>
    <cellStyle name="Normal 123 2" xfId="1900" xr:uid="{00000000-0005-0000-0000-000076070000}"/>
    <cellStyle name="Normal 123 2 2" xfId="1901" xr:uid="{00000000-0005-0000-0000-000077070000}"/>
    <cellStyle name="Normal 123 3" xfId="1902" xr:uid="{00000000-0005-0000-0000-000078070000}"/>
    <cellStyle name="Normal 124" xfId="1903" xr:uid="{00000000-0005-0000-0000-000079070000}"/>
    <cellStyle name="Normal 124 2" xfId="1904" xr:uid="{00000000-0005-0000-0000-00007A070000}"/>
    <cellStyle name="Normal 124 2 2" xfId="1905" xr:uid="{00000000-0005-0000-0000-00007B070000}"/>
    <cellStyle name="Normal 124 3" xfId="1906" xr:uid="{00000000-0005-0000-0000-00007C070000}"/>
    <cellStyle name="Normal 125" xfId="1907" xr:uid="{00000000-0005-0000-0000-00007D070000}"/>
    <cellStyle name="Normal 125 2" xfId="1908" xr:uid="{00000000-0005-0000-0000-00007E070000}"/>
    <cellStyle name="Normal 125 2 2" xfId="1909" xr:uid="{00000000-0005-0000-0000-00007F070000}"/>
    <cellStyle name="Normal 125 3" xfId="1910" xr:uid="{00000000-0005-0000-0000-000080070000}"/>
    <cellStyle name="Normal 126" xfId="1911" xr:uid="{00000000-0005-0000-0000-000081070000}"/>
    <cellStyle name="Normal 127" xfId="1912" xr:uid="{00000000-0005-0000-0000-000082070000}"/>
    <cellStyle name="Normal 128" xfId="1913" xr:uid="{00000000-0005-0000-0000-000083070000}"/>
    <cellStyle name="Normal 128 2" xfId="1914" xr:uid="{00000000-0005-0000-0000-000084070000}"/>
    <cellStyle name="Normal 129" xfId="1915" xr:uid="{00000000-0005-0000-0000-000085070000}"/>
    <cellStyle name="Normal 129 2" xfId="1916" xr:uid="{00000000-0005-0000-0000-000086070000}"/>
    <cellStyle name="Normal 13" xfId="1917" xr:uid="{00000000-0005-0000-0000-000087070000}"/>
    <cellStyle name="Normal 130" xfId="1918" xr:uid="{00000000-0005-0000-0000-000088070000}"/>
    <cellStyle name="Normal 131" xfId="1919" xr:uid="{00000000-0005-0000-0000-000089070000}"/>
    <cellStyle name="Normal 132" xfId="1920" xr:uid="{00000000-0005-0000-0000-00008A070000}"/>
    <cellStyle name="Normal 133" xfId="1921" xr:uid="{00000000-0005-0000-0000-00008B070000}"/>
    <cellStyle name="Normal 134" xfId="1922" xr:uid="{00000000-0005-0000-0000-00008C070000}"/>
    <cellStyle name="Normal 135" xfId="1923" xr:uid="{00000000-0005-0000-0000-00008D070000}"/>
    <cellStyle name="Normal 136" xfId="1924" xr:uid="{00000000-0005-0000-0000-00008E070000}"/>
    <cellStyle name="Normal 136 2" xfId="1925" xr:uid="{00000000-0005-0000-0000-00008F070000}"/>
    <cellStyle name="Normal 137" xfId="1926" xr:uid="{00000000-0005-0000-0000-000090070000}"/>
    <cellStyle name="Normal 137 2" xfId="1927" xr:uid="{00000000-0005-0000-0000-000091070000}"/>
    <cellStyle name="Normal 138" xfId="1928" xr:uid="{00000000-0005-0000-0000-000092070000}"/>
    <cellStyle name="Normal 138 2" xfId="1929" xr:uid="{00000000-0005-0000-0000-000093070000}"/>
    <cellStyle name="Normal 139" xfId="1930" xr:uid="{00000000-0005-0000-0000-000094070000}"/>
    <cellStyle name="Normal 14" xfId="1931" xr:uid="{00000000-0005-0000-0000-000095070000}"/>
    <cellStyle name="Normal 14 2" xfId="1932" xr:uid="{00000000-0005-0000-0000-000096070000}"/>
    <cellStyle name="Normal 14 2 2" xfId="1933" xr:uid="{00000000-0005-0000-0000-000097070000}"/>
    <cellStyle name="Normal 14 3" xfId="1934" xr:uid="{00000000-0005-0000-0000-000098070000}"/>
    <cellStyle name="Normal 140" xfId="1935" xr:uid="{00000000-0005-0000-0000-000099070000}"/>
    <cellStyle name="Normal 141" xfId="1936" xr:uid="{00000000-0005-0000-0000-00009A070000}"/>
    <cellStyle name="Normal 142" xfId="1937" xr:uid="{00000000-0005-0000-0000-00009B070000}"/>
    <cellStyle name="Normal 143" xfId="1938" xr:uid="{00000000-0005-0000-0000-00009C070000}"/>
    <cellStyle name="Normal 144" xfId="1939" xr:uid="{00000000-0005-0000-0000-00009D070000}"/>
    <cellStyle name="Normal 145" xfId="1940" xr:uid="{00000000-0005-0000-0000-00009E070000}"/>
    <cellStyle name="Normal 146" xfId="1941" xr:uid="{00000000-0005-0000-0000-00009F070000}"/>
    <cellStyle name="Normal 147" xfId="1942" xr:uid="{00000000-0005-0000-0000-0000A0070000}"/>
    <cellStyle name="Normal 148" xfId="1943" xr:uid="{00000000-0005-0000-0000-0000A1070000}"/>
    <cellStyle name="Normal 149" xfId="1944" xr:uid="{00000000-0005-0000-0000-0000A2070000}"/>
    <cellStyle name="Normal 15" xfId="1945" xr:uid="{00000000-0005-0000-0000-0000A3070000}"/>
    <cellStyle name="Normal 15 2" xfId="1946" xr:uid="{00000000-0005-0000-0000-0000A4070000}"/>
    <cellStyle name="Normal 15 2 2" xfId="1947" xr:uid="{00000000-0005-0000-0000-0000A5070000}"/>
    <cellStyle name="Normal 15 3" xfId="1948" xr:uid="{00000000-0005-0000-0000-0000A6070000}"/>
    <cellStyle name="Normal 150" xfId="1949" xr:uid="{00000000-0005-0000-0000-0000A7070000}"/>
    <cellStyle name="Normal 151" xfId="1950" xr:uid="{00000000-0005-0000-0000-0000A8070000}"/>
    <cellStyle name="Normal 152" xfId="1951" xr:uid="{00000000-0005-0000-0000-0000A9070000}"/>
    <cellStyle name="Normal 153" xfId="1952" xr:uid="{00000000-0005-0000-0000-0000AA070000}"/>
    <cellStyle name="Normal 154" xfId="1953" xr:uid="{00000000-0005-0000-0000-0000AB070000}"/>
    <cellStyle name="Normal 155" xfId="1954" xr:uid="{00000000-0005-0000-0000-0000AC070000}"/>
    <cellStyle name="Normal 156" xfId="1955" xr:uid="{00000000-0005-0000-0000-0000AD070000}"/>
    <cellStyle name="Normal 157" xfId="1956" xr:uid="{00000000-0005-0000-0000-0000AE070000}"/>
    <cellStyle name="Normal 158" xfId="2847" xr:uid="{00000000-0005-0000-0000-0000AF070000}"/>
    <cellStyle name="Normal 16" xfId="1957" xr:uid="{00000000-0005-0000-0000-0000B0070000}"/>
    <cellStyle name="Normal 16 2" xfId="1958" xr:uid="{00000000-0005-0000-0000-0000B1070000}"/>
    <cellStyle name="Normal 16 2 2" xfId="1959" xr:uid="{00000000-0005-0000-0000-0000B2070000}"/>
    <cellStyle name="Normal 16 3" xfId="1960" xr:uid="{00000000-0005-0000-0000-0000B3070000}"/>
    <cellStyle name="Normal 17" xfId="1961" xr:uid="{00000000-0005-0000-0000-0000B4070000}"/>
    <cellStyle name="Normal 17 2" xfId="1962" xr:uid="{00000000-0005-0000-0000-0000B5070000}"/>
    <cellStyle name="Normal 17 2 2" xfId="1963" xr:uid="{00000000-0005-0000-0000-0000B6070000}"/>
    <cellStyle name="Normal 17 3" xfId="1964" xr:uid="{00000000-0005-0000-0000-0000B7070000}"/>
    <cellStyle name="Normal 18" xfId="1965" xr:uid="{00000000-0005-0000-0000-0000B8070000}"/>
    <cellStyle name="Normal 18 2" xfId="1966" xr:uid="{00000000-0005-0000-0000-0000B9070000}"/>
    <cellStyle name="Normal 18 2 2" xfId="1967" xr:uid="{00000000-0005-0000-0000-0000BA070000}"/>
    <cellStyle name="Normal 18 3" xfId="1968" xr:uid="{00000000-0005-0000-0000-0000BB070000}"/>
    <cellStyle name="Normal 19" xfId="1969" xr:uid="{00000000-0005-0000-0000-0000BC070000}"/>
    <cellStyle name="Normal 19 2" xfId="1970" xr:uid="{00000000-0005-0000-0000-0000BD070000}"/>
    <cellStyle name="Normal 19 2 2" xfId="1971" xr:uid="{00000000-0005-0000-0000-0000BE070000}"/>
    <cellStyle name="Normal 19 3" xfId="1972" xr:uid="{00000000-0005-0000-0000-0000BF070000}"/>
    <cellStyle name="Normal 2" xfId="1973" xr:uid="{00000000-0005-0000-0000-0000C0070000}"/>
    <cellStyle name="Normal 2 2" xfId="1974" xr:uid="{00000000-0005-0000-0000-0000C1070000}"/>
    <cellStyle name="Normal 2 2 2" xfId="1975" xr:uid="{00000000-0005-0000-0000-0000C2070000}"/>
    <cellStyle name="Normal 2 2 3" xfId="1976" xr:uid="{00000000-0005-0000-0000-0000C3070000}"/>
    <cellStyle name="Normal 2 2 4" xfId="2852" xr:uid="{00000000-0005-0000-0000-0000C4070000}"/>
    <cellStyle name="Normal 2 3" xfId="1977" xr:uid="{00000000-0005-0000-0000-0000C5070000}"/>
    <cellStyle name="Normal 2 4" xfId="1978" xr:uid="{00000000-0005-0000-0000-0000C6070000}"/>
    <cellStyle name="Normal 2 5" xfId="2851" xr:uid="{00000000-0005-0000-0000-0000C7070000}"/>
    <cellStyle name="Normal 20" xfId="1979" xr:uid="{00000000-0005-0000-0000-0000C8070000}"/>
    <cellStyle name="Normal 20 2" xfId="1980" xr:uid="{00000000-0005-0000-0000-0000C9070000}"/>
    <cellStyle name="Normal 20 2 2" xfId="1981" xr:uid="{00000000-0005-0000-0000-0000CA070000}"/>
    <cellStyle name="Normal 20 3" xfId="1982" xr:uid="{00000000-0005-0000-0000-0000CB070000}"/>
    <cellStyle name="Normal 21" xfId="1983" xr:uid="{00000000-0005-0000-0000-0000CC070000}"/>
    <cellStyle name="Normal 21 2" xfId="1984" xr:uid="{00000000-0005-0000-0000-0000CD070000}"/>
    <cellStyle name="Normal 21 2 2" xfId="1985" xr:uid="{00000000-0005-0000-0000-0000CE070000}"/>
    <cellStyle name="Normal 21 3" xfId="1986" xr:uid="{00000000-0005-0000-0000-0000CF070000}"/>
    <cellStyle name="Normal 22" xfId="1987" xr:uid="{00000000-0005-0000-0000-0000D0070000}"/>
    <cellStyle name="Normal 22 2" xfId="1988" xr:uid="{00000000-0005-0000-0000-0000D1070000}"/>
    <cellStyle name="Normal 22 2 2" xfId="1989" xr:uid="{00000000-0005-0000-0000-0000D2070000}"/>
    <cellStyle name="Normal 22 3" xfId="1990" xr:uid="{00000000-0005-0000-0000-0000D3070000}"/>
    <cellStyle name="Normal 23" xfId="1991" xr:uid="{00000000-0005-0000-0000-0000D4070000}"/>
    <cellStyle name="Normal 23 2" xfId="1992" xr:uid="{00000000-0005-0000-0000-0000D5070000}"/>
    <cellStyle name="Normal 23 2 2" xfId="1993" xr:uid="{00000000-0005-0000-0000-0000D6070000}"/>
    <cellStyle name="Normal 23 3" xfId="1994" xr:uid="{00000000-0005-0000-0000-0000D7070000}"/>
    <cellStyle name="Normal 24" xfId="1995" xr:uid="{00000000-0005-0000-0000-0000D8070000}"/>
    <cellStyle name="Normal 24 2" xfId="1996" xr:uid="{00000000-0005-0000-0000-0000D9070000}"/>
    <cellStyle name="Normal 24 2 2" xfId="1997" xr:uid="{00000000-0005-0000-0000-0000DA070000}"/>
    <cellStyle name="Normal 24 3" xfId="1998" xr:uid="{00000000-0005-0000-0000-0000DB070000}"/>
    <cellStyle name="Normal 249" xfId="1999" xr:uid="{00000000-0005-0000-0000-0000DC070000}"/>
    <cellStyle name="Normal 25" xfId="2000" xr:uid="{00000000-0005-0000-0000-0000DD070000}"/>
    <cellStyle name="Normal 25 2" xfId="2001" xr:uid="{00000000-0005-0000-0000-0000DE070000}"/>
    <cellStyle name="Normal 25 2 2" xfId="2002" xr:uid="{00000000-0005-0000-0000-0000DF070000}"/>
    <cellStyle name="Normal 25 3" xfId="2003" xr:uid="{00000000-0005-0000-0000-0000E0070000}"/>
    <cellStyle name="Normal 26" xfId="2004" xr:uid="{00000000-0005-0000-0000-0000E1070000}"/>
    <cellStyle name="Normal 26 2" xfId="2005" xr:uid="{00000000-0005-0000-0000-0000E2070000}"/>
    <cellStyle name="Normal 26 2 2" xfId="2006" xr:uid="{00000000-0005-0000-0000-0000E3070000}"/>
    <cellStyle name="Normal 26 3" xfId="2007" xr:uid="{00000000-0005-0000-0000-0000E4070000}"/>
    <cellStyle name="Normal 27" xfId="2008" xr:uid="{00000000-0005-0000-0000-0000E5070000}"/>
    <cellStyle name="Normal 27 2" xfId="2009" xr:uid="{00000000-0005-0000-0000-0000E6070000}"/>
    <cellStyle name="Normal 27 2 2" xfId="2010" xr:uid="{00000000-0005-0000-0000-0000E7070000}"/>
    <cellStyle name="Normal 27 3" xfId="2011" xr:uid="{00000000-0005-0000-0000-0000E8070000}"/>
    <cellStyle name="Normal 28" xfId="2012" xr:uid="{00000000-0005-0000-0000-0000E9070000}"/>
    <cellStyle name="Normal 28 2" xfId="2013" xr:uid="{00000000-0005-0000-0000-0000EA070000}"/>
    <cellStyle name="Normal 28 2 2" xfId="2014" xr:uid="{00000000-0005-0000-0000-0000EB070000}"/>
    <cellStyle name="Normal 28 3" xfId="2015" xr:uid="{00000000-0005-0000-0000-0000EC070000}"/>
    <cellStyle name="Normal 29" xfId="2016" xr:uid="{00000000-0005-0000-0000-0000ED070000}"/>
    <cellStyle name="Normal 29 2" xfId="2017" xr:uid="{00000000-0005-0000-0000-0000EE070000}"/>
    <cellStyle name="Normal 29 2 2" xfId="2018" xr:uid="{00000000-0005-0000-0000-0000EF070000}"/>
    <cellStyle name="Normal 29 3" xfId="2019" xr:uid="{00000000-0005-0000-0000-0000F0070000}"/>
    <cellStyle name="Normal 3" xfId="2020" xr:uid="{00000000-0005-0000-0000-0000F1070000}"/>
    <cellStyle name="Normal 3 2" xfId="2021" xr:uid="{00000000-0005-0000-0000-0000F2070000}"/>
    <cellStyle name="Normal 3 3" xfId="2022" xr:uid="{00000000-0005-0000-0000-0000F3070000}"/>
    <cellStyle name="Normal 3 4" xfId="2853" xr:uid="{00000000-0005-0000-0000-0000F4070000}"/>
    <cellStyle name="Normal 3_4005-1 Land Deposit-Q2'13" xfId="2023" xr:uid="{00000000-0005-0000-0000-0000F5070000}"/>
    <cellStyle name="Normal 30" xfId="2024" xr:uid="{00000000-0005-0000-0000-0000F6070000}"/>
    <cellStyle name="Normal 30 2" xfId="2025" xr:uid="{00000000-0005-0000-0000-0000F7070000}"/>
    <cellStyle name="Normal 30 2 2" xfId="2026" xr:uid="{00000000-0005-0000-0000-0000F8070000}"/>
    <cellStyle name="Normal 30 3" xfId="2027" xr:uid="{00000000-0005-0000-0000-0000F9070000}"/>
    <cellStyle name="Normal 31" xfId="2028" xr:uid="{00000000-0005-0000-0000-0000FA070000}"/>
    <cellStyle name="Normal 32" xfId="2029" xr:uid="{00000000-0005-0000-0000-0000FB070000}"/>
    <cellStyle name="Normal 33" xfId="2030" xr:uid="{00000000-0005-0000-0000-0000FC070000}"/>
    <cellStyle name="Normal 33 2" xfId="2031" xr:uid="{00000000-0005-0000-0000-0000FD070000}"/>
    <cellStyle name="Normal 33 2 2" xfId="2032" xr:uid="{00000000-0005-0000-0000-0000FE070000}"/>
    <cellStyle name="Normal 33 3" xfId="2033" xr:uid="{00000000-0005-0000-0000-0000FF070000}"/>
    <cellStyle name="Normal 34" xfId="2034" xr:uid="{00000000-0005-0000-0000-000000080000}"/>
    <cellStyle name="Normal 34 2" xfId="2035" xr:uid="{00000000-0005-0000-0000-000001080000}"/>
    <cellStyle name="Normal 34 2 2" xfId="2036" xr:uid="{00000000-0005-0000-0000-000002080000}"/>
    <cellStyle name="Normal 34 3" xfId="2037" xr:uid="{00000000-0005-0000-0000-000003080000}"/>
    <cellStyle name="Normal 35" xfId="2038" xr:uid="{00000000-0005-0000-0000-000004080000}"/>
    <cellStyle name="Normal 35 2" xfId="2039" xr:uid="{00000000-0005-0000-0000-000005080000}"/>
    <cellStyle name="Normal 35 2 2" xfId="2040" xr:uid="{00000000-0005-0000-0000-000006080000}"/>
    <cellStyle name="Normal 35 3" xfId="2041" xr:uid="{00000000-0005-0000-0000-000007080000}"/>
    <cellStyle name="Normal 36" xfId="2042" xr:uid="{00000000-0005-0000-0000-000008080000}"/>
    <cellStyle name="Normal 36 2" xfId="2043" xr:uid="{00000000-0005-0000-0000-000009080000}"/>
    <cellStyle name="Normal 36 2 2" xfId="2044" xr:uid="{00000000-0005-0000-0000-00000A080000}"/>
    <cellStyle name="Normal 36 3" xfId="2045" xr:uid="{00000000-0005-0000-0000-00000B080000}"/>
    <cellStyle name="Normal 37" xfId="2046" xr:uid="{00000000-0005-0000-0000-00000C080000}"/>
    <cellStyle name="Normal 37 2" xfId="2047" xr:uid="{00000000-0005-0000-0000-00000D080000}"/>
    <cellStyle name="Normal 37 2 2" xfId="2048" xr:uid="{00000000-0005-0000-0000-00000E080000}"/>
    <cellStyle name="Normal 37 3" xfId="2049" xr:uid="{00000000-0005-0000-0000-00000F080000}"/>
    <cellStyle name="Normal 38" xfId="2050" xr:uid="{00000000-0005-0000-0000-000010080000}"/>
    <cellStyle name="Normal 38 2" xfId="2051" xr:uid="{00000000-0005-0000-0000-000011080000}"/>
    <cellStyle name="Normal 38 2 2" xfId="2052" xr:uid="{00000000-0005-0000-0000-000012080000}"/>
    <cellStyle name="Normal 38 3" xfId="2053" xr:uid="{00000000-0005-0000-0000-000013080000}"/>
    <cellStyle name="Normal 39" xfId="2054" xr:uid="{00000000-0005-0000-0000-000014080000}"/>
    <cellStyle name="Normal 4" xfId="2055" xr:uid="{00000000-0005-0000-0000-000015080000}"/>
    <cellStyle name="Normal 4 2" xfId="2056" xr:uid="{00000000-0005-0000-0000-000016080000}"/>
    <cellStyle name="Normal 4 2 2" xfId="2057" xr:uid="{00000000-0005-0000-0000-000017080000}"/>
    <cellStyle name="Normal 4 2 3" xfId="2058" xr:uid="{00000000-0005-0000-0000-000018080000}"/>
    <cellStyle name="Normal 4 3" xfId="2059" xr:uid="{00000000-0005-0000-0000-000019080000}"/>
    <cellStyle name="Normal 4 3 2" xfId="2060" xr:uid="{00000000-0005-0000-0000-00001A080000}"/>
    <cellStyle name="Normal 4 4" xfId="2061" xr:uid="{00000000-0005-0000-0000-00001B080000}"/>
    <cellStyle name="Normal 4 5" xfId="2854" xr:uid="{00000000-0005-0000-0000-00001C080000}"/>
    <cellStyle name="Normal 40" xfId="2062" xr:uid="{00000000-0005-0000-0000-00001D080000}"/>
    <cellStyle name="Normal 40 2" xfId="2063" xr:uid="{00000000-0005-0000-0000-00001E080000}"/>
    <cellStyle name="Normal 40 2 2" xfId="2064" xr:uid="{00000000-0005-0000-0000-00001F080000}"/>
    <cellStyle name="Normal 40 3" xfId="2065" xr:uid="{00000000-0005-0000-0000-000020080000}"/>
    <cellStyle name="Normal 41" xfId="2066" xr:uid="{00000000-0005-0000-0000-000021080000}"/>
    <cellStyle name="Normal 41 2" xfId="2067" xr:uid="{00000000-0005-0000-0000-000022080000}"/>
    <cellStyle name="Normal 41 2 2" xfId="2068" xr:uid="{00000000-0005-0000-0000-000023080000}"/>
    <cellStyle name="Normal 41 3" xfId="2069" xr:uid="{00000000-0005-0000-0000-000024080000}"/>
    <cellStyle name="Normal 42" xfId="2070" xr:uid="{00000000-0005-0000-0000-000025080000}"/>
    <cellStyle name="Normal 42 2" xfId="2071" xr:uid="{00000000-0005-0000-0000-000026080000}"/>
    <cellStyle name="Normal 42 2 2" xfId="2072" xr:uid="{00000000-0005-0000-0000-000027080000}"/>
    <cellStyle name="Normal 42 3" xfId="2073" xr:uid="{00000000-0005-0000-0000-000028080000}"/>
    <cellStyle name="Normal 43" xfId="2074" xr:uid="{00000000-0005-0000-0000-000029080000}"/>
    <cellStyle name="Normal 43 2" xfId="2075" xr:uid="{00000000-0005-0000-0000-00002A080000}"/>
    <cellStyle name="Normal 43 2 2" xfId="2076" xr:uid="{00000000-0005-0000-0000-00002B080000}"/>
    <cellStyle name="Normal 43 3" xfId="2077" xr:uid="{00000000-0005-0000-0000-00002C080000}"/>
    <cellStyle name="Normal 44" xfId="2078" xr:uid="{00000000-0005-0000-0000-00002D080000}"/>
    <cellStyle name="Normal 44 2" xfId="2079" xr:uid="{00000000-0005-0000-0000-00002E080000}"/>
    <cellStyle name="Normal 44 2 2" xfId="2080" xr:uid="{00000000-0005-0000-0000-00002F080000}"/>
    <cellStyle name="Normal 44 3" xfId="2081" xr:uid="{00000000-0005-0000-0000-000030080000}"/>
    <cellStyle name="Normal 45" xfId="2082" xr:uid="{00000000-0005-0000-0000-000031080000}"/>
    <cellStyle name="Normal 45 2" xfId="2083" xr:uid="{00000000-0005-0000-0000-000032080000}"/>
    <cellStyle name="Normal 45 2 2" xfId="2084" xr:uid="{00000000-0005-0000-0000-000033080000}"/>
    <cellStyle name="Normal 45 3" xfId="2085" xr:uid="{00000000-0005-0000-0000-000034080000}"/>
    <cellStyle name="Normal 46" xfId="2086" xr:uid="{00000000-0005-0000-0000-000035080000}"/>
    <cellStyle name="Normal 46 2" xfId="2087" xr:uid="{00000000-0005-0000-0000-000036080000}"/>
    <cellStyle name="Normal 46 2 2" xfId="2088" xr:uid="{00000000-0005-0000-0000-000037080000}"/>
    <cellStyle name="Normal 46 3" xfId="2089" xr:uid="{00000000-0005-0000-0000-000038080000}"/>
    <cellStyle name="Normal 47" xfId="2090" xr:uid="{00000000-0005-0000-0000-000039080000}"/>
    <cellStyle name="Normal 47 2" xfId="2091" xr:uid="{00000000-0005-0000-0000-00003A080000}"/>
    <cellStyle name="Normal 47 2 2" xfId="2092" xr:uid="{00000000-0005-0000-0000-00003B080000}"/>
    <cellStyle name="Normal 47 3" xfId="2093" xr:uid="{00000000-0005-0000-0000-00003C080000}"/>
    <cellStyle name="Normal 48" xfId="2094" xr:uid="{00000000-0005-0000-0000-00003D080000}"/>
    <cellStyle name="Normal 48 2" xfId="2095" xr:uid="{00000000-0005-0000-0000-00003E080000}"/>
    <cellStyle name="Normal 48 2 2" xfId="2096" xr:uid="{00000000-0005-0000-0000-00003F080000}"/>
    <cellStyle name="Normal 48 3" xfId="2097" xr:uid="{00000000-0005-0000-0000-000040080000}"/>
    <cellStyle name="Normal 49" xfId="2098" xr:uid="{00000000-0005-0000-0000-000041080000}"/>
    <cellStyle name="Normal 49 2" xfId="2099" xr:uid="{00000000-0005-0000-0000-000042080000}"/>
    <cellStyle name="Normal 49 2 2" xfId="2100" xr:uid="{00000000-0005-0000-0000-000043080000}"/>
    <cellStyle name="Normal 49 3" xfId="2101" xr:uid="{00000000-0005-0000-0000-000044080000}"/>
    <cellStyle name="Normal 5" xfId="2102" xr:uid="{00000000-0005-0000-0000-000045080000}"/>
    <cellStyle name="Normal 5 2" xfId="2103" xr:uid="{00000000-0005-0000-0000-000046080000}"/>
    <cellStyle name="Normal 5 3" xfId="2104" xr:uid="{00000000-0005-0000-0000-000047080000}"/>
    <cellStyle name="Normal 50" xfId="2105" xr:uid="{00000000-0005-0000-0000-000048080000}"/>
    <cellStyle name="Normal 50 2" xfId="2106" xr:uid="{00000000-0005-0000-0000-000049080000}"/>
    <cellStyle name="Normal 50 2 2" xfId="2107" xr:uid="{00000000-0005-0000-0000-00004A080000}"/>
    <cellStyle name="Normal 50 3" xfId="2108" xr:uid="{00000000-0005-0000-0000-00004B080000}"/>
    <cellStyle name="Normal 51" xfId="2109" xr:uid="{00000000-0005-0000-0000-00004C080000}"/>
    <cellStyle name="Normal 51 2" xfId="2110" xr:uid="{00000000-0005-0000-0000-00004D080000}"/>
    <cellStyle name="Normal 51 2 2" xfId="2111" xr:uid="{00000000-0005-0000-0000-00004E080000}"/>
    <cellStyle name="Normal 51 3" xfId="2112" xr:uid="{00000000-0005-0000-0000-00004F080000}"/>
    <cellStyle name="Normal 52" xfId="2113" xr:uid="{00000000-0005-0000-0000-000050080000}"/>
    <cellStyle name="Normal 52 2" xfId="2114" xr:uid="{00000000-0005-0000-0000-000051080000}"/>
    <cellStyle name="Normal 52 2 2" xfId="2115" xr:uid="{00000000-0005-0000-0000-000052080000}"/>
    <cellStyle name="Normal 52 3" xfId="2116" xr:uid="{00000000-0005-0000-0000-000053080000}"/>
    <cellStyle name="Normal 53" xfId="2117" xr:uid="{00000000-0005-0000-0000-000054080000}"/>
    <cellStyle name="Normal 53 2" xfId="2118" xr:uid="{00000000-0005-0000-0000-000055080000}"/>
    <cellStyle name="Normal 53 2 2" xfId="2119" xr:uid="{00000000-0005-0000-0000-000056080000}"/>
    <cellStyle name="Normal 53 3" xfId="2120" xr:uid="{00000000-0005-0000-0000-000057080000}"/>
    <cellStyle name="Normal 54" xfId="2121" xr:uid="{00000000-0005-0000-0000-000058080000}"/>
    <cellStyle name="Normal 54 2" xfId="2122" xr:uid="{00000000-0005-0000-0000-000059080000}"/>
    <cellStyle name="Normal 54 2 2" xfId="2123" xr:uid="{00000000-0005-0000-0000-00005A080000}"/>
    <cellStyle name="Normal 54 3" xfId="2124" xr:uid="{00000000-0005-0000-0000-00005B080000}"/>
    <cellStyle name="Normal 55" xfId="2125" xr:uid="{00000000-0005-0000-0000-00005C080000}"/>
    <cellStyle name="Normal 55 2" xfId="2126" xr:uid="{00000000-0005-0000-0000-00005D080000}"/>
    <cellStyle name="Normal 55 2 2" xfId="2127" xr:uid="{00000000-0005-0000-0000-00005E080000}"/>
    <cellStyle name="Normal 55 3" xfId="2128" xr:uid="{00000000-0005-0000-0000-00005F080000}"/>
    <cellStyle name="Normal 56" xfId="2129" xr:uid="{00000000-0005-0000-0000-000060080000}"/>
    <cellStyle name="Normal 56 2" xfId="2130" xr:uid="{00000000-0005-0000-0000-000061080000}"/>
    <cellStyle name="Normal 56 2 2" xfId="2131" xr:uid="{00000000-0005-0000-0000-000062080000}"/>
    <cellStyle name="Normal 56 3" xfId="2132" xr:uid="{00000000-0005-0000-0000-000063080000}"/>
    <cellStyle name="Normal 57" xfId="2133" xr:uid="{00000000-0005-0000-0000-000064080000}"/>
    <cellStyle name="Normal 57 2" xfId="2134" xr:uid="{00000000-0005-0000-0000-000065080000}"/>
    <cellStyle name="Normal 57 2 2" xfId="2135" xr:uid="{00000000-0005-0000-0000-000066080000}"/>
    <cellStyle name="Normal 57 3" xfId="2136" xr:uid="{00000000-0005-0000-0000-000067080000}"/>
    <cellStyle name="Normal 58" xfId="2137" xr:uid="{00000000-0005-0000-0000-000068080000}"/>
    <cellStyle name="Normal 58 2" xfId="2138" xr:uid="{00000000-0005-0000-0000-000069080000}"/>
    <cellStyle name="Normal 58 2 2" xfId="2139" xr:uid="{00000000-0005-0000-0000-00006A080000}"/>
    <cellStyle name="Normal 58 3" xfId="2140" xr:uid="{00000000-0005-0000-0000-00006B080000}"/>
    <cellStyle name="Normal 59" xfId="2141" xr:uid="{00000000-0005-0000-0000-00006C080000}"/>
    <cellStyle name="Normal 59 2" xfId="2142" xr:uid="{00000000-0005-0000-0000-00006D080000}"/>
    <cellStyle name="Normal 59 2 2" xfId="2143" xr:uid="{00000000-0005-0000-0000-00006E080000}"/>
    <cellStyle name="Normal 59 3" xfId="2144" xr:uid="{00000000-0005-0000-0000-00006F080000}"/>
    <cellStyle name="Normal 6" xfId="2145" xr:uid="{00000000-0005-0000-0000-000070080000}"/>
    <cellStyle name="Normal 6 2" xfId="2146" xr:uid="{00000000-0005-0000-0000-000071080000}"/>
    <cellStyle name="Normal 6 2 2" xfId="2147" xr:uid="{00000000-0005-0000-0000-000072080000}"/>
    <cellStyle name="Normal 6 3" xfId="2148" xr:uid="{00000000-0005-0000-0000-000073080000}"/>
    <cellStyle name="Normal 6_งบปี 55 เทียบ ปี 56 ไตรมาส 3" xfId="2149" xr:uid="{00000000-0005-0000-0000-000074080000}"/>
    <cellStyle name="Normal 60" xfId="2150" xr:uid="{00000000-0005-0000-0000-000075080000}"/>
    <cellStyle name="Normal 60 2" xfId="2151" xr:uid="{00000000-0005-0000-0000-000076080000}"/>
    <cellStyle name="Normal 60 2 2" xfId="2152" xr:uid="{00000000-0005-0000-0000-000077080000}"/>
    <cellStyle name="Normal 60 3" xfId="2153" xr:uid="{00000000-0005-0000-0000-000078080000}"/>
    <cellStyle name="Normal 61" xfId="2154" xr:uid="{00000000-0005-0000-0000-000079080000}"/>
    <cellStyle name="Normal 61 2" xfId="2155" xr:uid="{00000000-0005-0000-0000-00007A080000}"/>
    <cellStyle name="Normal 61 2 2" xfId="2156" xr:uid="{00000000-0005-0000-0000-00007B080000}"/>
    <cellStyle name="Normal 61 3" xfId="2157" xr:uid="{00000000-0005-0000-0000-00007C080000}"/>
    <cellStyle name="Normal 62" xfId="2158" xr:uid="{00000000-0005-0000-0000-00007D080000}"/>
    <cellStyle name="Normal 62 2" xfId="2159" xr:uid="{00000000-0005-0000-0000-00007E080000}"/>
    <cellStyle name="Normal 62 2 2" xfId="2160" xr:uid="{00000000-0005-0000-0000-00007F080000}"/>
    <cellStyle name="Normal 62 3" xfId="2161" xr:uid="{00000000-0005-0000-0000-000080080000}"/>
    <cellStyle name="Normal 63" xfId="2162" xr:uid="{00000000-0005-0000-0000-000081080000}"/>
    <cellStyle name="Normal 63 2" xfId="2163" xr:uid="{00000000-0005-0000-0000-000082080000}"/>
    <cellStyle name="Normal 63 2 2" xfId="2164" xr:uid="{00000000-0005-0000-0000-000083080000}"/>
    <cellStyle name="Normal 63 3" xfId="2165" xr:uid="{00000000-0005-0000-0000-000084080000}"/>
    <cellStyle name="Normal 64" xfId="2166" xr:uid="{00000000-0005-0000-0000-000085080000}"/>
    <cellStyle name="Normal 64 2" xfId="2167" xr:uid="{00000000-0005-0000-0000-000086080000}"/>
    <cellStyle name="Normal 64 2 2" xfId="2168" xr:uid="{00000000-0005-0000-0000-000087080000}"/>
    <cellStyle name="Normal 64 3" xfId="2169" xr:uid="{00000000-0005-0000-0000-000088080000}"/>
    <cellStyle name="Normal 65" xfId="2170" xr:uid="{00000000-0005-0000-0000-000089080000}"/>
    <cellStyle name="Normal 65 2" xfId="2171" xr:uid="{00000000-0005-0000-0000-00008A080000}"/>
    <cellStyle name="Normal 65 2 2" xfId="2172" xr:uid="{00000000-0005-0000-0000-00008B080000}"/>
    <cellStyle name="Normal 65 3" xfId="2173" xr:uid="{00000000-0005-0000-0000-00008C080000}"/>
    <cellStyle name="Normal 66" xfId="2174" xr:uid="{00000000-0005-0000-0000-00008D080000}"/>
    <cellStyle name="Normal 66 2" xfId="2175" xr:uid="{00000000-0005-0000-0000-00008E080000}"/>
    <cellStyle name="Normal 66 2 2" xfId="2176" xr:uid="{00000000-0005-0000-0000-00008F080000}"/>
    <cellStyle name="Normal 66 3" xfId="2177" xr:uid="{00000000-0005-0000-0000-000090080000}"/>
    <cellStyle name="Normal 67" xfId="2178" xr:uid="{00000000-0005-0000-0000-000091080000}"/>
    <cellStyle name="Normal 67 2" xfId="2179" xr:uid="{00000000-0005-0000-0000-000092080000}"/>
    <cellStyle name="Normal 67 2 2" xfId="2180" xr:uid="{00000000-0005-0000-0000-000093080000}"/>
    <cellStyle name="Normal 67 3" xfId="2181" xr:uid="{00000000-0005-0000-0000-000094080000}"/>
    <cellStyle name="Normal 68" xfId="2182" xr:uid="{00000000-0005-0000-0000-000095080000}"/>
    <cellStyle name="Normal 68 2" xfId="2183" xr:uid="{00000000-0005-0000-0000-000096080000}"/>
    <cellStyle name="Normal 68 2 2" xfId="2184" xr:uid="{00000000-0005-0000-0000-000097080000}"/>
    <cellStyle name="Normal 68 3" xfId="2185" xr:uid="{00000000-0005-0000-0000-000098080000}"/>
    <cellStyle name="Normal 69" xfId="2186" xr:uid="{00000000-0005-0000-0000-000099080000}"/>
    <cellStyle name="Normal 69 2" xfId="2187" xr:uid="{00000000-0005-0000-0000-00009A080000}"/>
    <cellStyle name="Normal 69 2 2" xfId="2188" xr:uid="{00000000-0005-0000-0000-00009B080000}"/>
    <cellStyle name="Normal 69 3" xfId="2189" xr:uid="{00000000-0005-0000-0000-00009C080000}"/>
    <cellStyle name="Normal 7" xfId="2190" xr:uid="{00000000-0005-0000-0000-00009D080000}"/>
    <cellStyle name="Normal 70" xfId="2191" xr:uid="{00000000-0005-0000-0000-00009E080000}"/>
    <cellStyle name="Normal 70 2" xfId="2192" xr:uid="{00000000-0005-0000-0000-00009F080000}"/>
    <cellStyle name="Normal 70 2 2" xfId="2193" xr:uid="{00000000-0005-0000-0000-0000A0080000}"/>
    <cellStyle name="Normal 70 3" xfId="2194" xr:uid="{00000000-0005-0000-0000-0000A1080000}"/>
    <cellStyle name="Normal 71" xfId="2195" xr:uid="{00000000-0005-0000-0000-0000A2080000}"/>
    <cellStyle name="Normal 71 2" xfId="2196" xr:uid="{00000000-0005-0000-0000-0000A3080000}"/>
    <cellStyle name="Normal 71 2 2" xfId="2197" xr:uid="{00000000-0005-0000-0000-0000A4080000}"/>
    <cellStyle name="Normal 71 3" xfId="2198" xr:uid="{00000000-0005-0000-0000-0000A5080000}"/>
    <cellStyle name="Normal 72" xfId="2199" xr:uid="{00000000-0005-0000-0000-0000A6080000}"/>
    <cellStyle name="Normal 72 2" xfId="2200" xr:uid="{00000000-0005-0000-0000-0000A7080000}"/>
    <cellStyle name="Normal 72 2 2" xfId="2201" xr:uid="{00000000-0005-0000-0000-0000A8080000}"/>
    <cellStyle name="Normal 72 3" xfId="2202" xr:uid="{00000000-0005-0000-0000-0000A9080000}"/>
    <cellStyle name="Normal 73" xfId="2203" xr:uid="{00000000-0005-0000-0000-0000AA080000}"/>
    <cellStyle name="Normal 73 2" xfId="2204" xr:uid="{00000000-0005-0000-0000-0000AB080000}"/>
    <cellStyle name="Normal 73 2 2" xfId="2205" xr:uid="{00000000-0005-0000-0000-0000AC080000}"/>
    <cellStyle name="Normal 73 3" xfId="2206" xr:uid="{00000000-0005-0000-0000-0000AD080000}"/>
    <cellStyle name="Normal 74" xfId="2207" xr:uid="{00000000-0005-0000-0000-0000AE080000}"/>
    <cellStyle name="Normal 74 2" xfId="2208" xr:uid="{00000000-0005-0000-0000-0000AF080000}"/>
    <cellStyle name="Normal 74 2 2" xfId="2209" xr:uid="{00000000-0005-0000-0000-0000B0080000}"/>
    <cellStyle name="Normal 74 3" xfId="2210" xr:uid="{00000000-0005-0000-0000-0000B1080000}"/>
    <cellStyle name="Normal 75" xfId="2211" xr:uid="{00000000-0005-0000-0000-0000B2080000}"/>
    <cellStyle name="Normal 75 2" xfId="2212" xr:uid="{00000000-0005-0000-0000-0000B3080000}"/>
    <cellStyle name="Normal 75 2 2" xfId="2213" xr:uid="{00000000-0005-0000-0000-0000B4080000}"/>
    <cellStyle name="Normal 75 3" xfId="2214" xr:uid="{00000000-0005-0000-0000-0000B5080000}"/>
    <cellStyle name="Normal 76" xfId="2215" xr:uid="{00000000-0005-0000-0000-0000B6080000}"/>
    <cellStyle name="Normal 76 2" xfId="2216" xr:uid="{00000000-0005-0000-0000-0000B7080000}"/>
    <cellStyle name="Normal 76 2 2" xfId="2217" xr:uid="{00000000-0005-0000-0000-0000B8080000}"/>
    <cellStyle name="Normal 76 3" xfId="2218" xr:uid="{00000000-0005-0000-0000-0000B9080000}"/>
    <cellStyle name="Normal 77" xfId="2219" xr:uid="{00000000-0005-0000-0000-0000BA080000}"/>
    <cellStyle name="Normal 77 2" xfId="2220" xr:uid="{00000000-0005-0000-0000-0000BB080000}"/>
    <cellStyle name="Normal 77 2 2" xfId="2221" xr:uid="{00000000-0005-0000-0000-0000BC080000}"/>
    <cellStyle name="Normal 77 3" xfId="2222" xr:uid="{00000000-0005-0000-0000-0000BD080000}"/>
    <cellStyle name="Normal 78" xfId="2223" xr:uid="{00000000-0005-0000-0000-0000BE080000}"/>
    <cellStyle name="Normal 78 2" xfId="2224" xr:uid="{00000000-0005-0000-0000-0000BF080000}"/>
    <cellStyle name="Normal 78 2 2" xfId="2225" xr:uid="{00000000-0005-0000-0000-0000C0080000}"/>
    <cellStyle name="Normal 78 3" xfId="2226" xr:uid="{00000000-0005-0000-0000-0000C1080000}"/>
    <cellStyle name="Normal 79" xfId="2227" xr:uid="{00000000-0005-0000-0000-0000C2080000}"/>
    <cellStyle name="Normal 79 2" xfId="2228" xr:uid="{00000000-0005-0000-0000-0000C3080000}"/>
    <cellStyle name="Normal 79 2 2" xfId="2229" xr:uid="{00000000-0005-0000-0000-0000C4080000}"/>
    <cellStyle name="Normal 79 3" xfId="2230" xr:uid="{00000000-0005-0000-0000-0000C5080000}"/>
    <cellStyle name="Normal 8" xfId="2231" xr:uid="{00000000-0005-0000-0000-0000C6080000}"/>
    <cellStyle name="Normal 8 2" xfId="2232" xr:uid="{00000000-0005-0000-0000-0000C7080000}"/>
    <cellStyle name="Normal 8 2 2" xfId="2233" xr:uid="{00000000-0005-0000-0000-0000C8080000}"/>
    <cellStyle name="Normal 8 3" xfId="2234" xr:uid="{00000000-0005-0000-0000-0000C9080000}"/>
    <cellStyle name="Normal 80" xfId="2235" xr:uid="{00000000-0005-0000-0000-0000CA080000}"/>
    <cellStyle name="Normal 80 2" xfId="2236" xr:uid="{00000000-0005-0000-0000-0000CB080000}"/>
    <cellStyle name="Normal 80 2 2" xfId="2237" xr:uid="{00000000-0005-0000-0000-0000CC080000}"/>
    <cellStyle name="Normal 80 3" xfId="2238" xr:uid="{00000000-0005-0000-0000-0000CD080000}"/>
    <cellStyle name="Normal 81" xfId="2239" xr:uid="{00000000-0005-0000-0000-0000CE080000}"/>
    <cellStyle name="Normal 81 2" xfId="2240" xr:uid="{00000000-0005-0000-0000-0000CF080000}"/>
    <cellStyle name="Normal 81 2 2" xfId="2241" xr:uid="{00000000-0005-0000-0000-0000D0080000}"/>
    <cellStyle name="Normal 81 3" xfId="2242" xr:uid="{00000000-0005-0000-0000-0000D1080000}"/>
    <cellStyle name="Normal 82" xfId="2243" xr:uid="{00000000-0005-0000-0000-0000D2080000}"/>
    <cellStyle name="Normal 82 2" xfId="2244" xr:uid="{00000000-0005-0000-0000-0000D3080000}"/>
    <cellStyle name="Normal 82 2 2" xfId="2245" xr:uid="{00000000-0005-0000-0000-0000D4080000}"/>
    <cellStyle name="Normal 82 3" xfId="2246" xr:uid="{00000000-0005-0000-0000-0000D5080000}"/>
    <cellStyle name="Normal 83" xfId="2247" xr:uid="{00000000-0005-0000-0000-0000D6080000}"/>
    <cellStyle name="Normal 83 2" xfId="2248" xr:uid="{00000000-0005-0000-0000-0000D7080000}"/>
    <cellStyle name="Normal 83 2 2" xfId="2249" xr:uid="{00000000-0005-0000-0000-0000D8080000}"/>
    <cellStyle name="Normal 83 3" xfId="2250" xr:uid="{00000000-0005-0000-0000-0000D9080000}"/>
    <cellStyle name="Normal 84" xfId="2251" xr:uid="{00000000-0005-0000-0000-0000DA080000}"/>
    <cellStyle name="Normal 84 2" xfId="2252" xr:uid="{00000000-0005-0000-0000-0000DB080000}"/>
    <cellStyle name="Normal 84 2 2" xfId="2253" xr:uid="{00000000-0005-0000-0000-0000DC080000}"/>
    <cellStyle name="Normal 84 3" xfId="2254" xr:uid="{00000000-0005-0000-0000-0000DD080000}"/>
    <cellStyle name="Normal 85" xfId="2255" xr:uid="{00000000-0005-0000-0000-0000DE080000}"/>
    <cellStyle name="Normal 85 2" xfId="2256" xr:uid="{00000000-0005-0000-0000-0000DF080000}"/>
    <cellStyle name="Normal 85 2 2" xfId="2257" xr:uid="{00000000-0005-0000-0000-0000E0080000}"/>
    <cellStyle name="Normal 85 3" xfId="2258" xr:uid="{00000000-0005-0000-0000-0000E1080000}"/>
    <cellStyle name="Normal 86" xfId="2259" xr:uid="{00000000-0005-0000-0000-0000E2080000}"/>
    <cellStyle name="Normal 86 2" xfId="2260" xr:uid="{00000000-0005-0000-0000-0000E3080000}"/>
    <cellStyle name="Normal 86 2 2" xfId="2261" xr:uid="{00000000-0005-0000-0000-0000E4080000}"/>
    <cellStyle name="Normal 86 3" xfId="2262" xr:uid="{00000000-0005-0000-0000-0000E5080000}"/>
    <cellStyle name="Normal 87" xfId="2263" xr:uid="{00000000-0005-0000-0000-0000E6080000}"/>
    <cellStyle name="Normal 87 2" xfId="2264" xr:uid="{00000000-0005-0000-0000-0000E7080000}"/>
    <cellStyle name="Normal 87 2 2" xfId="2265" xr:uid="{00000000-0005-0000-0000-0000E8080000}"/>
    <cellStyle name="Normal 87 3" xfId="2266" xr:uid="{00000000-0005-0000-0000-0000E9080000}"/>
    <cellStyle name="Normal 88" xfId="2267" xr:uid="{00000000-0005-0000-0000-0000EA080000}"/>
    <cellStyle name="Normal 88 2" xfId="2268" xr:uid="{00000000-0005-0000-0000-0000EB080000}"/>
    <cellStyle name="Normal 88 2 2" xfId="2269" xr:uid="{00000000-0005-0000-0000-0000EC080000}"/>
    <cellStyle name="Normal 88 3" xfId="2270" xr:uid="{00000000-0005-0000-0000-0000ED080000}"/>
    <cellStyle name="Normal 89" xfId="2271" xr:uid="{00000000-0005-0000-0000-0000EE080000}"/>
    <cellStyle name="Normal 89 2" xfId="2272" xr:uid="{00000000-0005-0000-0000-0000EF080000}"/>
    <cellStyle name="Normal 89 2 2" xfId="2273" xr:uid="{00000000-0005-0000-0000-0000F0080000}"/>
    <cellStyle name="Normal 89 3" xfId="2274" xr:uid="{00000000-0005-0000-0000-0000F1080000}"/>
    <cellStyle name="Normal 9" xfId="2275" xr:uid="{00000000-0005-0000-0000-0000F2080000}"/>
    <cellStyle name="Normal 9 2" xfId="2276" xr:uid="{00000000-0005-0000-0000-0000F3080000}"/>
    <cellStyle name="Normal 9 2 2" xfId="2277" xr:uid="{00000000-0005-0000-0000-0000F4080000}"/>
    <cellStyle name="Normal 9 3" xfId="2278" xr:uid="{00000000-0005-0000-0000-0000F5080000}"/>
    <cellStyle name="Normal 90" xfId="2279" xr:uid="{00000000-0005-0000-0000-0000F6080000}"/>
    <cellStyle name="Normal 90 2" xfId="2280" xr:uid="{00000000-0005-0000-0000-0000F7080000}"/>
    <cellStyle name="Normal 90 2 2" xfId="2281" xr:uid="{00000000-0005-0000-0000-0000F8080000}"/>
    <cellStyle name="Normal 90 3" xfId="2282" xr:uid="{00000000-0005-0000-0000-0000F9080000}"/>
    <cellStyle name="Normal 91" xfId="2283" xr:uid="{00000000-0005-0000-0000-0000FA080000}"/>
    <cellStyle name="Normal 91 2" xfId="2284" xr:uid="{00000000-0005-0000-0000-0000FB080000}"/>
    <cellStyle name="Normal 91 2 2" xfId="2285" xr:uid="{00000000-0005-0000-0000-0000FC080000}"/>
    <cellStyle name="Normal 91 3" xfId="2286" xr:uid="{00000000-0005-0000-0000-0000FD080000}"/>
    <cellStyle name="Normal 92" xfId="2287" xr:uid="{00000000-0005-0000-0000-0000FE080000}"/>
    <cellStyle name="Normal 92 2" xfId="2288" xr:uid="{00000000-0005-0000-0000-0000FF080000}"/>
    <cellStyle name="Normal 92 2 2" xfId="2289" xr:uid="{00000000-0005-0000-0000-000000090000}"/>
    <cellStyle name="Normal 92 3" xfId="2290" xr:uid="{00000000-0005-0000-0000-000001090000}"/>
    <cellStyle name="Normal 93" xfId="2291" xr:uid="{00000000-0005-0000-0000-000002090000}"/>
    <cellStyle name="Normal 93 2" xfId="2292" xr:uid="{00000000-0005-0000-0000-000003090000}"/>
    <cellStyle name="Normal 93 2 2" xfId="2293" xr:uid="{00000000-0005-0000-0000-000004090000}"/>
    <cellStyle name="Normal 93 3" xfId="2294" xr:uid="{00000000-0005-0000-0000-000005090000}"/>
    <cellStyle name="Normal 94" xfId="2295" xr:uid="{00000000-0005-0000-0000-000006090000}"/>
    <cellStyle name="Normal 94 2" xfId="2296" xr:uid="{00000000-0005-0000-0000-000007090000}"/>
    <cellStyle name="Normal 94 2 2" xfId="2297" xr:uid="{00000000-0005-0000-0000-000008090000}"/>
    <cellStyle name="Normal 94 3" xfId="2298" xr:uid="{00000000-0005-0000-0000-000009090000}"/>
    <cellStyle name="Normal 95" xfId="2299" xr:uid="{00000000-0005-0000-0000-00000A090000}"/>
    <cellStyle name="Normal 95 2" xfId="2300" xr:uid="{00000000-0005-0000-0000-00000B090000}"/>
    <cellStyle name="Normal 95 2 2" xfId="2301" xr:uid="{00000000-0005-0000-0000-00000C090000}"/>
    <cellStyle name="Normal 95 3" xfId="2302" xr:uid="{00000000-0005-0000-0000-00000D090000}"/>
    <cellStyle name="Normal 96" xfId="2303" xr:uid="{00000000-0005-0000-0000-00000E090000}"/>
    <cellStyle name="Normal 96 2" xfId="2304" xr:uid="{00000000-0005-0000-0000-00000F090000}"/>
    <cellStyle name="Normal 96 2 2" xfId="2305" xr:uid="{00000000-0005-0000-0000-000010090000}"/>
    <cellStyle name="Normal 96 3" xfId="2306" xr:uid="{00000000-0005-0000-0000-000011090000}"/>
    <cellStyle name="Normal 97" xfId="2307" xr:uid="{00000000-0005-0000-0000-000012090000}"/>
    <cellStyle name="Normal 97 2" xfId="2308" xr:uid="{00000000-0005-0000-0000-000013090000}"/>
    <cellStyle name="Normal 97 2 2" xfId="2309" xr:uid="{00000000-0005-0000-0000-000014090000}"/>
    <cellStyle name="Normal 97 3" xfId="2310" xr:uid="{00000000-0005-0000-0000-000015090000}"/>
    <cellStyle name="Normal 98" xfId="2311" xr:uid="{00000000-0005-0000-0000-000016090000}"/>
    <cellStyle name="Normal 98 2" xfId="2312" xr:uid="{00000000-0005-0000-0000-000017090000}"/>
    <cellStyle name="Normal 98 2 2" xfId="2313" xr:uid="{00000000-0005-0000-0000-000018090000}"/>
    <cellStyle name="Normal 98 3" xfId="2314" xr:uid="{00000000-0005-0000-0000-000019090000}"/>
    <cellStyle name="Normal 99" xfId="2315" xr:uid="{00000000-0005-0000-0000-00001A090000}"/>
    <cellStyle name="Normal_BWGT2" xfId="2316" xr:uid="{00000000-0005-0000-0000-00001B090000}"/>
    <cellStyle name="Normal_Cash Flow WP - Q412 update" xfId="2317" xr:uid="{00000000-0005-0000-0000-00001C090000}"/>
    <cellStyle name="Normal_Cashflow statement" xfId="2318" xr:uid="{00000000-0005-0000-0000-00001D090000}"/>
    <cellStyle name="Normal_cashflow-raycol2001" xfId="2319" xr:uid="{00000000-0005-0000-0000-00001E090000}"/>
    <cellStyle name="Normal_cashflow-raycol2001_FS Richy Place YE'13 (26.02.14) CF" xfId="2320" xr:uid="{00000000-0005-0000-0000-00001F090000}"/>
    <cellStyle name="Normal_Grouping RP Q2'13 " xfId="2321" xr:uid="{00000000-0005-0000-0000-000021090000}"/>
    <cellStyle name="Normal_Sheet1_1" xfId="2322" xr:uid="{00000000-0005-0000-0000-000022090000}"/>
    <cellStyle name="Normal_Sheet1_1_FS Richy Place YE'13 (26.02.14) CF 2" xfId="2323" xr:uid="{00000000-0005-0000-0000-000023090000}"/>
    <cellStyle name="Normal_Sheet2" xfId="2324" xr:uid="{00000000-0005-0000-0000-000024090000}"/>
    <cellStyle name="Normal_TB by Account " xfId="2325" xr:uid="{00000000-0005-0000-0000-000025090000}"/>
    <cellStyle name="NormalGB" xfId="2326" xr:uid="{00000000-0005-0000-0000-000026090000}"/>
    <cellStyle name="Note 2" xfId="2327" xr:uid="{00000000-0005-0000-0000-000027090000}"/>
    <cellStyle name="Note 3" xfId="2328" xr:uid="{00000000-0005-0000-0000-000028090000}"/>
    <cellStyle name="Note 3 2" xfId="2329" xr:uid="{00000000-0005-0000-0000-000029090000}"/>
    <cellStyle name="oft Excel]_x000d__x000a_Comment=The open=/f lines load custom functions into the Paste Function list._x000d__x000a_Maximized=3_x000d__x000a_Basics=1_x000d__x000a_A" xfId="2330" xr:uid="{00000000-0005-0000-0000-00002A090000}"/>
    <cellStyle name="oft Excel]_x000d__x000a_Comment=The open=/f lines load custom functions into the Paste Function list._x000d__x000a_Maximized=3_x000d__x000a_Basics=1_x000d__x000a_A 2" xfId="2331" xr:uid="{00000000-0005-0000-0000-00002B090000}"/>
    <cellStyle name="oft Excel]_x000d__x000a_Comment=The open=/f lines load custom functions into the Paste Function list._x000d__x000a_Maximized=3_x000d__x000a_Basics=1_x000d__x000a_A 3" xfId="2332" xr:uid="{00000000-0005-0000-0000-00002C090000}"/>
    <cellStyle name="Output 2" xfId="2333" xr:uid="{00000000-0005-0000-0000-00002D090000}"/>
    <cellStyle name="Output 3" xfId="2334" xr:uid="{00000000-0005-0000-0000-00002E090000}"/>
    <cellStyle name="Page Number" xfId="2335" xr:uid="{00000000-0005-0000-0000-00002F090000}"/>
    <cellStyle name="Percent [0]" xfId="2336" xr:uid="{00000000-0005-0000-0000-000030090000}"/>
    <cellStyle name="Percent [0] 2" xfId="2337" xr:uid="{00000000-0005-0000-0000-000031090000}"/>
    <cellStyle name="Percent [0] 2 2" xfId="2338" xr:uid="{00000000-0005-0000-0000-000032090000}"/>
    <cellStyle name="Percent [0] 3" xfId="2339" xr:uid="{00000000-0005-0000-0000-000033090000}"/>
    <cellStyle name="Percent [00]" xfId="2340" xr:uid="{00000000-0005-0000-0000-000034090000}"/>
    <cellStyle name="Percent [00] 2" xfId="2341" xr:uid="{00000000-0005-0000-0000-000035090000}"/>
    <cellStyle name="Percent [00] 2 2" xfId="2342" xr:uid="{00000000-0005-0000-0000-000036090000}"/>
    <cellStyle name="Percent [00] 3" xfId="2343" xr:uid="{00000000-0005-0000-0000-000037090000}"/>
    <cellStyle name="Percent [2]" xfId="2344" xr:uid="{00000000-0005-0000-0000-000038090000}"/>
    <cellStyle name="Percent [2] 2" xfId="2345" xr:uid="{00000000-0005-0000-0000-000039090000}"/>
    <cellStyle name="Percent [2] 2 2" xfId="2346" xr:uid="{00000000-0005-0000-0000-00003A090000}"/>
    <cellStyle name="Percent [2] 2 2 2" xfId="2347" xr:uid="{00000000-0005-0000-0000-00003B090000}"/>
    <cellStyle name="Percent [2] 2 3" xfId="2348" xr:uid="{00000000-0005-0000-0000-00003C090000}"/>
    <cellStyle name="Percent [2] 3" xfId="2349" xr:uid="{00000000-0005-0000-0000-00003D090000}"/>
    <cellStyle name="Percent [2] 3 2" xfId="2350" xr:uid="{00000000-0005-0000-0000-00003E090000}"/>
    <cellStyle name="Percent [2] 4" xfId="2351" xr:uid="{00000000-0005-0000-0000-00003F090000}"/>
    <cellStyle name="Percent 10" xfId="2352" xr:uid="{00000000-0005-0000-0000-000040090000}"/>
    <cellStyle name="Percent 10 2" xfId="2353" xr:uid="{00000000-0005-0000-0000-000041090000}"/>
    <cellStyle name="Percent 10 2 2" xfId="2354" xr:uid="{00000000-0005-0000-0000-000042090000}"/>
    <cellStyle name="Percent 10 3" xfId="2355" xr:uid="{00000000-0005-0000-0000-000043090000}"/>
    <cellStyle name="Percent 11" xfId="2356" xr:uid="{00000000-0005-0000-0000-000044090000}"/>
    <cellStyle name="Percent 11 2" xfId="2357" xr:uid="{00000000-0005-0000-0000-000045090000}"/>
    <cellStyle name="Percent 11 2 2" xfId="2358" xr:uid="{00000000-0005-0000-0000-000046090000}"/>
    <cellStyle name="Percent 11 3" xfId="2359" xr:uid="{00000000-0005-0000-0000-000047090000}"/>
    <cellStyle name="Percent 12" xfId="2360" xr:uid="{00000000-0005-0000-0000-000048090000}"/>
    <cellStyle name="Percent 12 2" xfId="2361" xr:uid="{00000000-0005-0000-0000-000049090000}"/>
    <cellStyle name="Percent 12 2 2" xfId="2362" xr:uid="{00000000-0005-0000-0000-00004A090000}"/>
    <cellStyle name="Percent 12 3" xfId="2363" xr:uid="{00000000-0005-0000-0000-00004B090000}"/>
    <cellStyle name="Percent 13" xfId="2364" xr:uid="{00000000-0005-0000-0000-00004C090000}"/>
    <cellStyle name="Percent 13 2" xfId="2365" xr:uid="{00000000-0005-0000-0000-00004D090000}"/>
    <cellStyle name="Percent 13 2 2" xfId="2366" xr:uid="{00000000-0005-0000-0000-00004E090000}"/>
    <cellStyle name="Percent 13 3" xfId="2367" xr:uid="{00000000-0005-0000-0000-00004F090000}"/>
    <cellStyle name="Percent 14" xfId="2368" xr:uid="{00000000-0005-0000-0000-000050090000}"/>
    <cellStyle name="Percent 14 2" xfId="2369" xr:uid="{00000000-0005-0000-0000-000051090000}"/>
    <cellStyle name="Percent 14 2 2" xfId="2370" xr:uid="{00000000-0005-0000-0000-000052090000}"/>
    <cellStyle name="Percent 14 3" xfId="2371" xr:uid="{00000000-0005-0000-0000-000053090000}"/>
    <cellStyle name="Percent 15" xfId="2372" xr:uid="{00000000-0005-0000-0000-000054090000}"/>
    <cellStyle name="Percent 15 2" xfId="2373" xr:uid="{00000000-0005-0000-0000-000055090000}"/>
    <cellStyle name="Percent 15 2 2" xfId="2374" xr:uid="{00000000-0005-0000-0000-000056090000}"/>
    <cellStyle name="Percent 15 3" xfId="2375" xr:uid="{00000000-0005-0000-0000-000057090000}"/>
    <cellStyle name="Percent 16" xfId="2376" xr:uid="{00000000-0005-0000-0000-000058090000}"/>
    <cellStyle name="Percent 16 2" xfId="2377" xr:uid="{00000000-0005-0000-0000-000059090000}"/>
    <cellStyle name="Percent 16 2 2" xfId="2378" xr:uid="{00000000-0005-0000-0000-00005A090000}"/>
    <cellStyle name="Percent 16 3" xfId="2379" xr:uid="{00000000-0005-0000-0000-00005B090000}"/>
    <cellStyle name="Percent 17" xfId="2380" xr:uid="{00000000-0005-0000-0000-00005C090000}"/>
    <cellStyle name="Percent 17 2" xfId="2381" xr:uid="{00000000-0005-0000-0000-00005D090000}"/>
    <cellStyle name="Percent 17 2 2" xfId="2382" xr:uid="{00000000-0005-0000-0000-00005E090000}"/>
    <cellStyle name="Percent 17 3" xfId="2383" xr:uid="{00000000-0005-0000-0000-00005F090000}"/>
    <cellStyle name="Percent 18" xfId="2384" xr:uid="{00000000-0005-0000-0000-000060090000}"/>
    <cellStyle name="Percent 18 2" xfId="2385" xr:uid="{00000000-0005-0000-0000-000061090000}"/>
    <cellStyle name="Percent 18 2 2" xfId="2386" xr:uid="{00000000-0005-0000-0000-000062090000}"/>
    <cellStyle name="Percent 18 3" xfId="2387" xr:uid="{00000000-0005-0000-0000-000063090000}"/>
    <cellStyle name="Percent 19" xfId="2388" xr:uid="{00000000-0005-0000-0000-000064090000}"/>
    <cellStyle name="Percent 19 2" xfId="2389" xr:uid="{00000000-0005-0000-0000-000065090000}"/>
    <cellStyle name="Percent 19 2 2" xfId="2390" xr:uid="{00000000-0005-0000-0000-000066090000}"/>
    <cellStyle name="Percent 19 3" xfId="2391" xr:uid="{00000000-0005-0000-0000-000067090000}"/>
    <cellStyle name="Percent 2" xfId="2392" xr:uid="{00000000-0005-0000-0000-000068090000}"/>
    <cellStyle name="Percent 2 2" xfId="2393" xr:uid="{00000000-0005-0000-0000-000069090000}"/>
    <cellStyle name="Percent 2 2 2" xfId="2394" xr:uid="{00000000-0005-0000-0000-00006A090000}"/>
    <cellStyle name="Percent 2 2 2 2" xfId="2395" xr:uid="{00000000-0005-0000-0000-00006B090000}"/>
    <cellStyle name="Percent 2 2 3" xfId="2396" xr:uid="{00000000-0005-0000-0000-00006C090000}"/>
    <cellStyle name="Percent 2 3" xfId="2397" xr:uid="{00000000-0005-0000-0000-00006D090000}"/>
    <cellStyle name="Percent 2 3 2" xfId="2398" xr:uid="{00000000-0005-0000-0000-00006E090000}"/>
    <cellStyle name="Percent 2 4" xfId="2399" xr:uid="{00000000-0005-0000-0000-00006F090000}"/>
    <cellStyle name="Percent 20" xfId="2400" xr:uid="{00000000-0005-0000-0000-000070090000}"/>
    <cellStyle name="Percent 20 2" xfId="2401" xr:uid="{00000000-0005-0000-0000-000071090000}"/>
    <cellStyle name="Percent 20 2 2" xfId="2402" xr:uid="{00000000-0005-0000-0000-000072090000}"/>
    <cellStyle name="Percent 20 3" xfId="2403" xr:uid="{00000000-0005-0000-0000-000073090000}"/>
    <cellStyle name="Percent 21" xfId="2404" xr:uid="{00000000-0005-0000-0000-000074090000}"/>
    <cellStyle name="Percent 21 2" xfId="2405" xr:uid="{00000000-0005-0000-0000-000075090000}"/>
    <cellStyle name="Percent 21 2 2" xfId="2406" xr:uid="{00000000-0005-0000-0000-000076090000}"/>
    <cellStyle name="Percent 21 3" xfId="2407" xr:uid="{00000000-0005-0000-0000-000077090000}"/>
    <cellStyle name="Percent 22" xfId="2408" xr:uid="{00000000-0005-0000-0000-000078090000}"/>
    <cellStyle name="Percent 22 2" xfId="2409" xr:uid="{00000000-0005-0000-0000-000079090000}"/>
    <cellStyle name="Percent 22 2 2" xfId="2410" xr:uid="{00000000-0005-0000-0000-00007A090000}"/>
    <cellStyle name="Percent 22 3" xfId="2411" xr:uid="{00000000-0005-0000-0000-00007B090000}"/>
    <cellStyle name="Percent 23" xfId="2412" xr:uid="{00000000-0005-0000-0000-00007C090000}"/>
    <cellStyle name="Percent 23 2" xfId="2413" xr:uid="{00000000-0005-0000-0000-00007D090000}"/>
    <cellStyle name="Percent 23 2 2" xfId="2414" xr:uid="{00000000-0005-0000-0000-00007E090000}"/>
    <cellStyle name="Percent 23 3" xfId="2415" xr:uid="{00000000-0005-0000-0000-00007F090000}"/>
    <cellStyle name="Percent 24" xfId="2416" xr:uid="{00000000-0005-0000-0000-000080090000}"/>
    <cellStyle name="Percent 24 2" xfId="2417" xr:uid="{00000000-0005-0000-0000-000081090000}"/>
    <cellStyle name="Percent 24 2 2" xfId="2418" xr:uid="{00000000-0005-0000-0000-000082090000}"/>
    <cellStyle name="Percent 24 3" xfId="2419" xr:uid="{00000000-0005-0000-0000-000083090000}"/>
    <cellStyle name="Percent 25" xfId="2420" xr:uid="{00000000-0005-0000-0000-000084090000}"/>
    <cellStyle name="Percent 25 2" xfId="2421" xr:uid="{00000000-0005-0000-0000-000085090000}"/>
    <cellStyle name="Percent 25 2 2" xfId="2422" xr:uid="{00000000-0005-0000-0000-000086090000}"/>
    <cellStyle name="Percent 25 3" xfId="2423" xr:uid="{00000000-0005-0000-0000-000087090000}"/>
    <cellStyle name="Percent 26" xfId="2424" xr:uid="{00000000-0005-0000-0000-000088090000}"/>
    <cellStyle name="Percent 26 2" xfId="2425" xr:uid="{00000000-0005-0000-0000-000089090000}"/>
    <cellStyle name="Percent 26 2 2" xfId="2426" xr:uid="{00000000-0005-0000-0000-00008A090000}"/>
    <cellStyle name="Percent 26 3" xfId="2427" xr:uid="{00000000-0005-0000-0000-00008B090000}"/>
    <cellStyle name="Percent 27" xfId="2428" xr:uid="{00000000-0005-0000-0000-00008C090000}"/>
    <cellStyle name="Percent 27 2" xfId="2429" xr:uid="{00000000-0005-0000-0000-00008D090000}"/>
    <cellStyle name="Percent 27 2 2" xfId="2430" xr:uid="{00000000-0005-0000-0000-00008E090000}"/>
    <cellStyle name="Percent 27 3" xfId="2431" xr:uid="{00000000-0005-0000-0000-00008F090000}"/>
    <cellStyle name="Percent 28" xfId="2432" xr:uid="{00000000-0005-0000-0000-000090090000}"/>
    <cellStyle name="Percent 28 2" xfId="2433" xr:uid="{00000000-0005-0000-0000-000091090000}"/>
    <cellStyle name="Percent 28 2 2" xfId="2434" xr:uid="{00000000-0005-0000-0000-000092090000}"/>
    <cellStyle name="Percent 28 3" xfId="2435" xr:uid="{00000000-0005-0000-0000-000093090000}"/>
    <cellStyle name="Percent 29" xfId="2436" xr:uid="{00000000-0005-0000-0000-000094090000}"/>
    <cellStyle name="Percent 29 2" xfId="2437" xr:uid="{00000000-0005-0000-0000-000095090000}"/>
    <cellStyle name="Percent 29 2 2" xfId="2438" xr:uid="{00000000-0005-0000-0000-000096090000}"/>
    <cellStyle name="Percent 29 3" xfId="2439" xr:uid="{00000000-0005-0000-0000-000097090000}"/>
    <cellStyle name="Percent 3" xfId="2440" xr:uid="{00000000-0005-0000-0000-000098090000}"/>
    <cellStyle name="Percent 3 2" xfId="2441" xr:uid="{00000000-0005-0000-0000-000099090000}"/>
    <cellStyle name="Percent 3 2 2" xfId="2442" xr:uid="{00000000-0005-0000-0000-00009A090000}"/>
    <cellStyle name="Percent 3 3" xfId="2443" xr:uid="{00000000-0005-0000-0000-00009B090000}"/>
    <cellStyle name="Percent 30" xfId="2444" xr:uid="{00000000-0005-0000-0000-00009C090000}"/>
    <cellStyle name="Percent 30 2" xfId="2445" xr:uid="{00000000-0005-0000-0000-00009D090000}"/>
    <cellStyle name="Percent 30 2 2" xfId="2446" xr:uid="{00000000-0005-0000-0000-00009E090000}"/>
    <cellStyle name="Percent 30 3" xfId="2447" xr:uid="{00000000-0005-0000-0000-00009F090000}"/>
    <cellStyle name="Percent 31" xfId="2448" xr:uid="{00000000-0005-0000-0000-0000A0090000}"/>
    <cellStyle name="Percent 31 2" xfId="2449" xr:uid="{00000000-0005-0000-0000-0000A1090000}"/>
    <cellStyle name="Percent 31 2 2" xfId="2450" xr:uid="{00000000-0005-0000-0000-0000A2090000}"/>
    <cellStyle name="Percent 31 3" xfId="2451" xr:uid="{00000000-0005-0000-0000-0000A3090000}"/>
    <cellStyle name="Percent 32" xfId="2452" xr:uid="{00000000-0005-0000-0000-0000A4090000}"/>
    <cellStyle name="Percent 32 2" xfId="2453" xr:uid="{00000000-0005-0000-0000-0000A5090000}"/>
    <cellStyle name="Percent 32 2 2" xfId="2454" xr:uid="{00000000-0005-0000-0000-0000A6090000}"/>
    <cellStyle name="Percent 32 3" xfId="2455" xr:uid="{00000000-0005-0000-0000-0000A7090000}"/>
    <cellStyle name="Percent 33" xfId="2456" xr:uid="{00000000-0005-0000-0000-0000A8090000}"/>
    <cellStyle name="Percent 33 2" xfId="2457" xr:uid="{00000000-0005-0000-0000-0000A9090000}"/>
    <cellStyle name="Percent 33 2 2" xfId="2458" xr:uid="{00000000-0005-0000-0000-0000AA090000}"/>
    <cellStyle name="Percent 33 3" xfId="2459" xr:uid="{00000000-0005-0000-0000-0000AB090000}"/>
    <cellStyle name="Percent 34" xfId="2460" xr:uid="{00000000-0005-0000-0000-0000AC090000}"/>
    <cellStyle name="Percent 34 2" xfId="2461" xr:uid="{00000000-0005-0000-0000-0000AD090000}"/>
    <cellStyle name="Percent 34 2 2" xfId="2462" xr:uid="{00000000-0005-0000-0000-0000AE090000}"/>
    <cellStyle name="Percent 34 3" xfId="2463" xr:uid="{00000000-0005-0000-0000-0000AF090000}"/>
    <cellStyle name="Percent 35" xfId="2464" xr:uid="{00000000-0005-0000-0000-0000B0090000}"/>
    <cellStyle name="Percent 35 2" xfId="2465" xr:uid="{00000000-0005-0000-0000-0000B1090000}"/>
    <cellStyle name="Percent 35 2 2" xfId="2466" xr:uid="{00000000-0005-0000-0000-0000B2090000}"/>
    <cellStyle name="Percent 35 3" xfId="2467" xr:uid="{00000000-0005-0000-0000-0000B3090000}"/>
    <cellStyle name="Percent 36" xfId="2468" xr:uid="{00000000-0005-0000-0000-0000B4090000}"/>
    <cellStyle name="Percent 36 2" xfId="2469" xr:uid="{00000000-0005-0000-0000-0000B5090000}"/>
    <cellStyle name="Percent 36 2 2" xfId="2470" xr:uid="{00000000-0005-0000-0000-0000B6090000}"/>
    <cellStyle name="Percent 36 3" xfId="2471" xr:uid="{00000000-0005-0000-0000-0000B7090000}"/>
    <cellStyle name="Percent 37" xfId="2472" xr:uid="{00000000-0005-0000-0000-0000B8090000}"/>
    <cellStyle name="Percent 37 2" xfId="2473" xr:uid="{00000000-0005-0000-0000-0000B9090000}"/>
    <cellStyle name="Percent 37 2 2" xfId="2474" xr:uid="{00000000-0005-0000-0000-0000BA090000}"/>
    <cellStyle name="Percent 37 3" xfId="2475" xr:uid="{00000000-0005-0000-0000-0000BB090000}"/>
    <cellStyle name="Percent 38" xfId="2476" xr:uid="{00000000-0005-0000-0000-0000BC090000}"/>
    <cellStyle name="Percent 38 2" xfId="2477" xr:uid="{00000000-0005-0000-0000-0000BD090000}"/>
    <cellStyle name="Percent 38 2 2" xfId="2478" xr:uid="{00000000-0005-0000-0000-0000BE090000}"/>
    <cellStyle name="Percent 38 3" xfId="2479" xr:uid="{00000000-0005-0000-0000-0000BF090000}"/>
    <cellStyle name="Percent 39" xfId="2480" xr:uid="{00000000-0005-0000-0000-0000C0090000}"/>
    <cellStyle name="Percent 39 2" xfId="2481" xr:uid="{00000000-0005-0000-0000-0000C1090000}"/>
    <cellStyle name="Percent 39 2 2" xfId="2482" xr:uid="{00000000-0005-0000-0000-0000C2090000}"/>
    <cellStyle name="Percent 39 3" xfId="2483" xr:uid="{00000000-0005-0000-0000-0000C3090000}"/>
    <cellStyle name="Percent 4" xfId="2484" xr:uid="{00000000-0005-0000-0000-0000C4090000}"/>
    <cellStyle name="Percent 4 2" xfId="2485" xr:uid="{00000000-0005-0000-0000-0000C5090000}"/>
    <cellStyle name="Percent 4 2 2" xfId="2486" xr:uid="{00000000-0005-0000-0000-0000C6090000}"/>
    <cellStyle name="Percent 4 3" xfId="2487" xr:uid="{00000000-0005-0000-0000-0000C7090000}"/>
    <cellStyle name="Percent 40" xfId="2488" xr:uid="{00000000-0005-0000-0000-0000C8090000}"/>
    <cellStyle name="Percent 40 2" xfId="2489" xr:uid="{00000000-0005-0000-0000-0000C9090000}"/>
    <cellStyle name="Percent 40 2 2" xfId="2490" xr:uid="{00000000-0005-0000-0000-0000CA090000}"/>
    <cellStyle name="Percent 40 3" xfId="2491" xr:uid="{00000000-0005-0000-0000-0000CB090000}"/>
    <cellStyle name="Percent 41" xfId="2492" xr:uid="{00000000-0005-0000-0000-0000CC090000}"/>
    <cellStyle name="Percent 41 2" xfId="2493" xr:uid="{00000000-0005-0000-0000-0000CD090000}"/>
    <cellStyle name="Percent 41 2 2" xfId="2494" xr:uid="{00000000-0005-0000-0000-0000CE090000}"/>
    <cellStyle name="Percent 41 3" xfId="2495" xr:uid="{00000000-0005-0000-0000-0000CF090000}"/>
    <cellStyle name="Percent 42" xfId="2496" xr:uid="{00000000-0005-0000-0000-0000D0090000}"/>
    <cellStyle name="Percent 42 2" xfId="2497" xr:uid="{00000000-0005-0000-0000-0000D1090000}"/>
    <cellStyle name="Percent 42 2 2" xfId="2498" xr:uid="{00000000-0005-0000-0000-0000D2090000}"/>
    <cellStyle name="Percent 42 3" xfId="2499" xr:uid="{00000000-0005-0000-0000-0000D3090000}"/>
    <cellStyle name="Percent 43" xfId="2500" xr:uid="{00000000-0005-0000-0000-0000D4090000}"/>
    <cellStyle name="Percent 43 2" xfId="2501" xr:uid="{00000000-0005-0000-0000-0000D5090000}"/>
    <cellStyle name="Percent 43 2 2" xfId="2502" xr:uid="{00000000-0005-0000-0000-0000D6090000}"/>
    <cellStyle name="Percent 43 3" xfId="2503" xr:uid="{00000000-0005-0000-0000-0000D7090000}"/>
    <cellStyle name="Percent 44" xfId="2504" xr:uid="{00000000-0005-0000-0000-0000D8090000}"/>
    <cellStyle name="Percent 44 2" xfId="2505" xr:uid="{00000000-0005-0000-0000-0000D9090000}"/>
    <cellStyle name="Percent 44 2 2" xfId="2506" xr:uid="{00000000-0005-0000-0000-0000DA090000}"/>
    <cellStyle name="Percent 44 3" xfId="2507" xr:uid="{00000000-0005-0000-0000-0000DB090000}"/>
    <cellStyle name="Percent 45" xfId="2508" xr:uid="{00000000-0005-0000-0000-0000DC090000}"/>
    <cellStyle name="Percent 45 2" xfId="2509" xr:uid="{00000000-0005-0000-0000-0000DD090000}"/>
    <cellStyle name="Percent 45 2 2" xfId="2510" xr:uid="{00000000-0005-0000-0000-0000DE090000}"/>
    <cellStyle name="Percent 45 3" xfId="2511" xr:uid="{00000000-0005-0000-0000-0000DF090000}"/>
    <cellStyle name="Percent 46" xfId="2512" xr:uid="{00000000-0005-0000-0000-0000E0090000}"/>
    <cellStyle name="Percent 46 2" xfId="2513" xr:uid="{00000000-0005-0000-0000-0000E1090000}"/>
    <cellStyle name="Percent 46 2 2" xfId="2514" xr:uid="{00000000-0005-0000-0000-0000E2090000}"/>
    <cellStyle name="Percent 46 3" xfId="2515" xr:uid="{00000000-0005-0000-0000-0000E3090000}"/>
    <cellStyle name="Percent 47" xfId="2516" xr:uid="{00000000-0005-0000-0000-0000E4090000}"/>
    <cellStyle name="Percent 47 2" xfId="2517" xr:uid="{00000000-0005-0000-0000-0000E5090000}"/>
    <cellStyle name="Percent 47 2 2" xfId="2518" xr:uid="{00000000-0005-0000-0000-0000E6090000}"/>
    <cellStyle name="Percent 47 3" xfId="2519" xr:uid="{00000000-0005-0000-0000-0000E7090000}"/>
    <cellStyle name="Percent 48" xfId="2520" xr:uid="{00000000-0005-0000-0000-0000E8090000}"/>
    <cellStyle name="Percent 48 2" xfId="2521" xr:uid="{00000000-0005-0000-0000-0000E9090000}"/>
    <cellStyle name="Percent 48 2 2" xfId="2522" xr:uid="{00000000-0005-0000-0000-0000EA090000}"/>
    <cellStyle name="Percent 48 3" xfId="2523" xr:uid="{00000000-0005-0000-0000-0000EB090000}"/>
    <cellStyle name="Percent 49" xfId="2524" xr:uid="{00000000-0005-0000-0000-0000EC090000}"/>
    <cellStyle name="Percent 49 2" xfId="2525" xr:uid="{00000000-0005-0000-0000-0000ED090000}"/>
    <cellStyle name="Percent 49 2 2" xfId="2526" xr:uid="{00000000-0005-0000-0000-0000EE090000}"/>
    <cellStyle name="Percent 49 3" xfId="2527" xr:uid="{00000000-0005-0000-0000-0000EF090000}"/>
    <cellStyle name="Percent 5" xfId="2528" xr:uid="{00000000-0005-0000-0000-0000F0090000}"/>
    <cellStyle name="Percent 5 2" xfId="2529" xr:uid="{00000000-0005-0000-0000-0000F1090000}"/>
    <cellStyle name="Percent 5 2 2" xfId="2530" xr:uid="{00000000-0005-0000-0000-0000F2090000}"/>
    <cellStyle name="Percent 5 3" xfId="2531" xr:uid="{00000000-0005-0000-0000-0000F3090000}"/>
    <cellStyle name="Percent 50" xfId="2532" xr:uid="{00000000-0005-0000-0000-0000F4090000}"/>
    <cellStyle name="Percent 50 2" xfId="2533" xr:uid="{00000000-0005-0000-0000-0000F5090000}"/>
    <cellStyle name="Percent 50 2 2" xfId="2534" xr:uid="{00000000-0005-0000-0000-0000F6090000}"/>
    <cellStyle name="Percent 50 3" xfId="2535" xr:uid="{00000000-0005-0000-0000-0000F7090000}"/>
    <cellStyle name="Percent 51" xfId="2536" xr:uid="{00000000-0005-0000-0000-0000F8090000}"/>
    <cellStyle name="Percent 51 2" xfId="2537" xr:uid="{00000000-0005-0000-0000-0000F9090000}"/>
    <cellStyle name="Percent 51 2 2" xfId="2538" xr:uid="{00000000-0005-0000-0000-0000FA090000}"/>
    <cellStyle name="Percent 51 3" xfId="2539" xr:uid="{00000000-0005-0000-0000-0000FB090000}"/>
    <cellStyle name="Percent 52" xfId="2540" xr:uid="{00000000-0005-0000-0000-0000FC090000}"/>
    <cellStyle name="Percent 52 2" xfId="2541" xr:uid="{00000000-0005-0000-0000-0000FD090000}"/>
    <cellStyle name="Percent 52 2 2" xfId="2542" xr:uid="{00000000-0005-0000-0000-0000FE090000}"/>
    <cellStyle name="Percent 52 3" xfId="2543" xr:uid="{00000000-0005-0000-0000-0000FF090000}"/>
    <cellStyle name="Percent 53" xfId="2544" xr:uid="{00000000-0005-0000-0000-0000000A0000}"/>
    <cellStyle name="Percent 53 2" xfId="2545" xr:uid="{00000000-0005-0000-0000-0000010A0000}"/>
    <cellStyle name="Percent 53 2 2" xfId="2546" xr:uid="{00000000-0005-0000-0000-0000020A0000}"/>
    <cellStyle name="Percent 53 3" xfId="2547" xr:uid="{00000000-0005-0000-0000-0000030A0000}"/>
    <cellStyle name="Percent 54" xfId="2548" xr:uid="{00000000-0005-0000-0000-0000040A0000}"/>
    <cellStyle name="Percent 54 2" xfId="2549" xr:uid="{00000000-0005-0000-0000-0000050A0000}"/>
    <cellStyle name="Percent 54 2 2" xfId="2550" xr:uid="{00000000-0005-0000-0000-0000060A0000}"/>
    <cellStyle name="Percent 54 3" xfId="2551" xr:uid="{00000000-0005-0000-0000-0000070A0000}"/>
    <cellStyle name="Percent 55" xfId="2552" xr:uid="{00000000-0005-0000-0000-0000080A0000}"/>
    <cellStyle name="Percent 55 2" xfId="2553" xr:uid="{00000000-0005-0000-0000-0000090A0000}"/>
    <cellStyle name="Percent 55 2 2" xfId="2554" xr:uid="{00000000-0005-0000-0000-00000A0A0000}"/>
    <cellStyle name="Percent 55 3" xfId="2555" xr:uid="{00000000-0005-0000-0000-00000B0A0000}"/>
    <cellStyle name="Percent 56" xfId="2556" xr:uid="{00000000-0005-0000-0000-00000C0A0000}"/>
    <cellStyle name="Percent 56 2" xfId="2557" xr:uid="{00000000-0005-0000-0000-00000D0A0000}"/>
    <cellStyle name="Percent 56 2 2" xfId="2558" xr:uid="{00000000-0005-0000-0000-00000E0A0000}"/>
    <cellStyle name="Percent 56 3" xfId="2559" xr:uid="{00000000-0005-0000-0000-00000F0A0000}"/>
    <cellStyle name="Percent 57" xfId="2560" xr:uid="{00000000-0005-0000-0000-0000100A0000}"/>
    <cellStyle name="Percent 57 2" xfId="2561" xr:uid="{00000000-0005-0000-0000-0000110A0000}"/>
    <cellStyle name="Percent 57 2 2" xfId="2562" xr:uid="{00000000-0005-0000-0000-0000120A0000}"/>
    <cellStyle name="Percent 57 3" xfId="2563" xr:uid="{00000000-0005-0000-0000-0000130A0000}"/>
    <cellStyle name="Percent 58" xfId="2564" xr:uid="{00000000-0005-0000-0000-0000140A0000}"/>
    <cellStyle name="Percent 58 2" xfId="2565" xr:uid="{00000000-0005-0000-0000-0000150A0000}"/>
    <cellStyle name="Percent 58 2 2" xfId="2566" xr:uid="{00000000-0005-0000-0000-0000160A0000}"/>
    <cellStyle name="Percent 58 3" xfId="2567" xr:uid="{00000000-0005-0000-0000-0000170A0000}"/>
    <cellStyle name="Percent 59" xfId="2568" xr:uid="{00000000-0005-0000-0000-0000180A0000}"/>
    <cellStyle name="Percent 6" xfId="2569" xr:uid="{00000000-0005-0000-0000-0000190A0000}"/>
    <cellStyle name="Percent 6 2" xfId="2570" xr:uid="{00000000-0005-0000-0000-00001A0A0000}"/>
    <cellStyle name="Percent 6 2 2" xfId="2571" xr:uid="{00000000-0005-0000-0000-00001B0A0000}"/>
    <cellStyle name="Percent 6 3" xfId="2572" xr:uid="{00000000-0005-0000-0000-00001C0A0000}"/>
    <cellStyle name="Percent 60" xfId="2573" xr:uid="{00000000-0005-0000-0000-00001D0A0000}"/>
    <cellStyle name="Percent 60 2" xfId="2574" xr:uid="{00000000-0005-0000-0000-00001E0A0000}"/>
    <cellStyle name="Percent 61" xfId="2575" xr:uid="{00000000-0005-0000-0000-00001F0A0000}"/>
    <cellStyle name="Percent 61 2" xfId="2576" xr:uid="{00000000-0005-0000-0000-0000200A0000}"/>
    <cellStyle name="Percent 62" xfId="2577" xr:uid="{00000000-0005-0000-0000-0000210A0000}"/>
    <cellStyle name="Percent 62 2" xfId="2578" xr:uid="{00000000-0005-0000-0000-0000220A0000}"/>
    <cellStyle name="Percent 63" xfId="2579" xr:uid="{00000000-0005-0000-0000-0000230A0000}"/>
    <cellStyle name="Percent 63 2" xfId="2580" xr:uid="{00000000-0005-0000-0000-0000240A0000}"/>
    <cellStyle name="Percent 64" xfId="2581" xr:uid="{00000000-0005-0000-0000-0000250A0000}"/>
    <cellStyle name="Percent 64 2" xfId="2582" xr:uid="{00000000-0005-0000-0000-0000260A0000}"/>
    <cellStyle name="Percent 7" xfId="2583" xr:uid="{00000000-0005-0000-0000-0000270A0000}"/>
    <cellStyle name="Percent 7 2" xfId="2584" xr:uid="{00000000-0005-0000-0000-0000280A0000}"/>
    <cellStyle name="Percent 7 2 2" xfId="2585" xr:uid="{00000000-0005-0000-0000-0000290A0000}"/>
    <cellStyle name="Percent 7 3" xfId="2586" xr:uid="{00000000-0005-0000-0000-00002A0A0000}"/>
    <cellStyle name="Percent 8" xfId="2587" xr:uid="{00000000-0005-0000-0000-00002B0A0000}"/>
    <cellStyle name="Percent 8 2" xfId="2588" xr:uid="{00000000-0005-0000-0000-00002C0A0000}"/>
    <cellStyle name="Percent 8 2 2" xfId="2589" xr:uid="{00000000-0005-0000-0000-00002D0A0000}"/>
    <cellStyle name="Percent 8 3" xfId="2590" xr:uid="{00000000-0005-0000-0000-00002E0A0000}"/>
    <cellStyle name="Percent 9" xfId="2591" xr:uid="{00000000-0005-0000-0000-00002F0A0000}"/>
    <cellStyle name="Percent 9 2" xfId="2592" xr:uid="{00000000-0005-0000-0000-0000300A0000}"/>
    <cellStyle name="Percent 9 2 2" xfId="2593" xr:uid="{00000000-0005-0000-0000-0000310A0000}"/>
    <cellStyle name="Percent 9 3" xfId="2594" xr:uid="{00000000-0005-0000-0000-0000320A0000}"/>
    <cellStyle name="PrePop Currency (0)" xfId="2595" xr:uid="{00000000-0005-0000-0000-0000330A0000}"/>
    <cellStyle name="PrePop Currency (0) 2" xfId="2596" xr:uid="{00000000-0005-0000-0000-0000340A0000}"/>
    <cellStyle name="PrePop Currency (0) 2 2" xfId="2597" xr:uid="{00000000-0005-0000-0000-0000350A0000}"/>
    <cellStyle name="PrePop Currency (0) 3" xfId="2598" xr:uid="{00000000-0005-0000-0000-0000360A0000}"/>
    <cellStyle name="PrePop Currency (2)" xfId="2599" xr:uid="{00000000-0005-0000-0000-0000370A0000}"/>
    <cellStyle name="PrePop Currency (2) 2" xfId="2600" xr:uid="{00000000-0005-0000-0000-0000380A0000}"/>
    <cellStyle name="PrePop Currency (2) 2 2" xfId="2601" xr:uid="{00000000-0005-0000-0000-0000390A0000}"/>
    <cellStyle name="PrePop Currency (2) 3" xfId="2602" xr:uid="{00000000-0005-0000-0000-00003A0A0000}"/>
    <cellStyle name="PrePop Units (0)" xfId="2603" xr:uid="{00000000-0005-0000-0000-00003B0A0000}"/>
    <cellStyle name="PrePop Units (0) 2" xfId="2604" xr:uid="{00000000-0005-0000-0000-00003C0A0000}"/>
    <cellStyle name="PrePop Units (0) 2 2" xfId="2605" xr:uid="{00000000-0005-0000-0000-00003D0A0000}"/>
    <cellStyle name="PrePop Units (0) 3" xfId="2606" xr:uid="{00000000-0005-0000-0000-00003E0A0000}"/>
    <cellStyle name="PrePop Units (1)" xfId="2607" xr:uid="{00000000-0005-0000-0000-00003F0A0000}"/>
    <cellStyle name="PrePop Units (1) 2" xfId="2608" xr:uid="{00000000-0005-0000-0000-0000400A0000}"/>
    <cellStyle name="PrePop Units (1) 2 2" xfId="2609" xr:uid="{00000000-0005-0000-0000-0000410A0000}"/>
    <cellStyle name="PrePop Units (1) 3" xfId="2610" xr:uid="{00000000-0005-0000-0000-0000420A0000}"/>
    <cellStyle name="PrePop Units (2)" xfId="2611" xr:uid="{00000000-0005-0000-0000-0000430A0000}"/>
    <cellStyle name="PrePop Units (2) 2" xfId="2612" xr:uid="{00000000-0005-0000-0000-0000440A0000}"/>
    <cellStyle name="PrePop Units (2) 2 2" xfId="2613" xr:uid="{00000000-0005-0000-0000-0000450A0000}"/>
    <cellStyle name="PrePop Units (2) 3" xfId="2614" xr:uid="{00000000-0005-0000-0000-0000460A0000}"/>
    <cellStyle name="price" xfId="2615" xr:uid="{00000000-0005-0000-0000-0000470A0000}"/>
    <cellStyle name="price 2" xfId="2616" xr:uid="{00000000-0005-0000-0000-0000480A0000}"/>
    <cellStyle name="price 2 2" xfId="2617" xr:uid="{00000000-0005-0000-0000-0000490A0000}"/>
    <cellStyle name="price 3" xfId="2618" xr:uid="{00000000-0005-0000-0000-00004A0A0000}"/>
    <cellStyle name="Quantity" xfId="2619" xr:uid="{00000000-0005-0000-0000-00004B0A0000}"/>
    <cellStyle name="Quantity 2" xfId="2620" xr:uid="{00000000-0005-0000-0000-00004C0A0000}"/>
    <cellStyle name="Quantity 2 2" xfId="2621" xr:uid="{00000000-0005-0000-0000-00004D0A0000}"/>
    <cellStyle name="Quantity 3" xfId="2622" xr:uid="{00000000-0005-0000-0000-00004E0A0000}"/>
    <cellStyle name="Quantity 4" xfId="2623" xr:uid="{00000000-0005-0000-0000-00004F0A0000}"/>
    <cellStyle name="Quantity 5" xfId="2624" xr:uid="{00000000-0005-0000-0000-0000500A0000}"/>
    <cellStyle name="Quantity 6" xfId="2625" xr:uid="{00000000-0005-0000-0000-0000510A0000}"/>
    <cellStyle name="RevList" xfId="2626" xr:uid="{00000000-0005-0000-0000-0000520A0000}"/>
    <cellStyle name="RevList 2" xfId="2627" xr:uid="{00000000-0005-0000-0000-0000530A0000}"/>
    <cellStyle name="RevList 2 2" xfId="2628" xr:uid="{00000000-0005-0000-0000-0000540A0000}"/>
    <cellStyle name="RevList 3" xfId="2629" xr:uid="{00000000-0005-0000-0000-0000550A0000}"/>
    <cellStyle name="rob" xfId="2630" xr:uid="{00000000-0005-0000-0000-0000560A0000}"/>
    <cellStyle name="rob 2" xfId="2631" xr:uid="{00000000-0005-0000-0000-0000570A0000}"/>
    <cellStyle name="rob 2 2" xfId="2632" xr:uid="{00000000-0005-0000-0000-0000580A0000}"/>
    <cellStyle name="rob 3" xfId="2633" xr:uid="{00000000-0005-0000-0000-0000590A0000}"/>
    <cellStyle name="Salomon Logo" xfId="2634" xr:uid="{00000000-0005-0000-0000-00005A0A0000}"/>
    <cellStyle name="sbt2" xfId="2635" xr:uid="{00000000-0005-0000-0000-00005B0A0000}"/>
    <cellStyle name="Separador de milhares [0]_Person" xfId="2636" xr:uid="{00000000-0005-0000-0000-00005C0A0000}"/>
    <cellStyle name="Separador de milhares_Person" xfId="2637" xr:uid="{00000000-0005-0000-0000-00005D0A0000}"/>
    <cellStyle name="Standard_Anpassen der Amortisation" xfId="2638" xr:uid="{00000000-0005-0000-0000-00005E0A0000}"/>
    <cellStyle name="Style 1" xfId="2639" xr:uid="{00000000-0005-0000-0000-00005F0A0000}"/>
    <cellStyle name="Style 1 2" xfId="2640" xr:uid="{00000000-0005-0000-0000-0000600A0000}"/>
    <cellStyle name="Style 1 2 2" xfId="2641" xr:uid="{00000000-0005-0000-0000-0000610A0000}"/>
    <cellStyle name="Style 1 3" xfId="2642" xr:uid="{00000000-0005-0000-0000-0000620A0000}"/>
    <cellStyle name="Style 1 3 2" xfId="2643" xr:uid="{00000000-0005-0000-0000-0000630A0000}"/>
    <cellStyle name="Style 1 4" xfId="2644" xr:uid="{00000000-0005-0000-0000-0000640A0000}"/>
    <cellStyle name="Style 2" xfId="2645" xr:uid="{00000000-0005-0000-0000-0000650A0000}"/>
    <cellStyle name="Style 2 2" xfId="2646" xr:uid="{00000000-0005-0000-0000-0000660A0000}"/>
    <cellStyle name="Style 2 2 2" xfId="2647" xr:uid="{00000000-0005-0000-0000-0000670A0000}"/>
    <cellStyle name="Style 2 3" xfId="2648" xr:uid="{00000000-0005-0000-0000-0000680A0000}"/>
    <cellStyle name="subhead" xfId="2649" xr:uid="{00000000-0005-0000-0000-0000690A0000}"/>
    <cellStyle name="subt1" xfId="2650" xr:uid="{00000000-0005-0000-0000-00006A0A0000}"/>
    <cellStyle name="Subtotal" xfId="2651" xr:uid="{00000000-0005-0000-0000-00006B0A0000}"/>
    <cellStyle name="Table Head" xfId="2652" xr:uid="{00000000-0005-0000-0000-00006C0A0000}"/>
    <cellStyle name="Table Source" xfId="2653" xr:uid="{00000000-0005-0000-0000-00006D0A0000}"/>
    <cellStyle name="Table Text" xfId="2654" xr:uid="{00000000-0005-0000-0000-00006E0A0000}"/>
    <cellStyle name="Table Title" xfId="2655" xr:uid="{00000000-0005-0000-0000-00006F0A0000}"/>
    <cellStyle name="Table Units" xfId="2656" xr:uid="{00000000-0005-0000-0000-0000700A0000}"/>
    <cellStyle name="Text 1" xfId="2657" xr:uid="{00000000-0005-0000-0000-0000710A0000}"/>
    <cellStyle name="Text 2" xfId="2658" xr:uid="{00000000-0005-0000-0000-0000720A0000}"/>
    <cellStyle name="Text Head 1" xfId="2659" xr:uid="{00000000-0005-0000-0000-0000730A0000}"/>
    <cellStyle name="Text Head 2" xfId="2660" xr:uid="{00000000-0005-0000-0000-0000740A0000}"/>
    <cellStyle name="Text Indent 1" xfId="2661" xr:uid="{00000000-0005-0000-0000-0000750A0000}"/>
    <cellStyle name="Text Indent 2" xfId="2662" xr:uid="{00000000-0005-0000-0000-0000760A0000}"/>
    <cellStyle name="Text Indent A" xfId="2663" xr:uid="{00000000-0005-0000-0000-0000770A0000}"/>
    <cellStyle name="Text Indent B" xfId="2664" xr:uid="{00000000-0005-0000-0000-0000780A0000}"/>
    <cellStyle name="Text Indent B 2" xfId="2665" xr:uid="{00000000-0005-0000-0000-0000790A0000}"/>
    <cellStyle name="Text Indent B 2 2" xfId="2666" xr:uid="{00000000-0005-0000-0000-00007A0A0000}"/>
    <cellStyle name="Text Indent B 3" xfId="2667" xr:uid="{00000000-0005-0000-0000-00007B0A0000}"/>
    <cellStyle name="Text Indent C" xfId="2668" xr:uid="{00000000-0005-0000-0000-00007C0A0000}"/>
    <cellStyle name="Text Indent C 2" xfId="2669" xr:uid="{00000000-0005-0000-0000-00007D0A0000}"/>
    <cellStyle name="Text Indent C 2 2" xfId="2670" xr:uid="{00000000-0005-0000-0000-00007E0A0000}"/>
    <cellStyle name="Text Indent C 3" xfId="2671" xr:uid="{00000000-0005-0000-0000-00007F0A0000}"/>
    <cellStyle name="þ_x001d_ðK&amp;‚ý»&amp;{ý_x000b__x0008_n_x0008_B_x0009__x0007__x0001__x0001_" xfId="2672" xr:uid="{00000000-0005-0000-0000-0000800A0000}"/>
    <cellStyle name="þ_x001d_ðK&amp;‚ý»&amp;{ý_x000b__x0008_n_x0008_B_x0009__x0007__x0001__x0001_ 2" xfId="2673" xr:uid="{00000000-0005-0000-0000-0000810A0000}"/>
    <cellStyle name="þ_x001d_ðK&amp;‚ý»&amp;{ý_x000b__x0008_n_x0008_B_x0009__x0007__x0001__x0001_ 2 2" xfId="2674" xr:uid="{00000000-0005-0000-0000-0000820A0000}"/>
    <cellStyle name="þ_x001d_ðK&amp;‚ý»&amp;{ý_x000b__x0008_n_x0008_B_x0009__x0007__x0001__x0001_ 3" xfId="2675" xr:uid="{00000000-0005-0000-0000-0000830A0000}"/>
    <cellStyle name="Timing Schedule" xfId="2676" xr:uid="{00000000-0005-0000-0000-0000840A0000}"/>
    <cellStyle name="Title 2" xfId="2677" xr:uid="{00000000-0005-0000-0000-0000850A0000}"/>
    <cellStyle name="Title 3" xfId="2678" xr:uid="{00000000-0005-0000-0000-0000860A0000}"/>
    <cellStyle name="TOC 1" xfId="2679" xr:uid="{00000000-0005-0000-0000-0000870A0000}"/>
    <cellStyle name="TOC 2" xfId="2680" xr:uid="{00000000-0005-0000-0000-0000880A0000}"/>
    <cellStyle name="Total 2" xfId="2681" xr:uid="{00000000-0005-0000-0000-0000890A0000}"/>
    <cellStyle name="Total 3" xfId="2682" xr:uid="{00000000-0005-0000-0000-00008A0A0000}"/>
    <cellStyle name="turns the number of whole workdays between two dateœ" xfId="2683" xr:uid="{00000000-0005-0000-0000-00008B0A0000}"/>
    <cellStyle name="turns the number of whole workdays between two dateœ 2" xfId="2684" xr:uid="{00000000-0005-0000-0000-00008C0A0000}"/>
    <cellStyle name="turns the number of whole workdays between two dateœ 2 2" xfId="2685" xr:uid="{00000000-0005-0000-0000-00008D0A0000}"/>
    <cellStyle name="turns the number of whole workdays between two dateœ 3" xfId="2686" xr:uid="{00000000-0005-0000-0000-00008E0A0000}"/>
    <cellStyle name="Währung [0]_Compiling Utility Macros" xfId="2687" xr:uid="{00000000-0005-0000-0000-00008F0A0000}"/>
    <cellStyle name="Währung_Compiling Utility Macros" xfId="2688" xr:uid="{00000000-0005-0000-0000-0000900A0000}"/>
    <cellStyle name="Warning Text 2" xfId="2689" xr:uid="{00000000-0005-0000-0000-0000910A0000}"/>
    <cellStyle name="Warning Text 3" xfId="2690" xr:uid="{00000000-0005-0000-0000-0000920A0000}"/>
    <cellStyle name="wrap" xfId="2691" xr:uid="{00000000-0005-0000-0000-0000930A0000}"/>
    <cellStyle name="การคำนวณ 2" xfId="2692" xr:uid="{00000000-0005-0000-0000-0000940A0000}"/>
    <cellStyle name="ค@ฏ๋_1111D2111DQ2" xfId="2693" xr:uid="{00000000-0005-0000-0000-0000950A0000}"/>
    <cellStyle name="คdคภฆ์[0]_1111D2111DQ2" xfId="2694" xr:uid="{00000000-0005-0000-0000-0000960A0000}"/>
    <cellStyle name="คdคภฆ์_1111D2111DQ1" xfId="2695" xr:uid="{00000000-0005-0000-0000-0000970A0000}"/>
    <cellStyle name="เครื่องหมายจุลภาค [0]" xfId="2696" xr:uid="{00000000-0005-0000-0000-0000980A0000}"/>
    <cellStyle name="เครื่องหมายจุลภาค 2" xfId="2697" xr:uid="{00000000-0005-0000-0000-0000990A0000}"/>
    <cellStyle name="เครื่องหมายจุลภาค 2 2" xfId="2698" xr:uid="{00000000-0005-0000-0000-00009A0A0000}"/>
    <cellStyle name="เครื่องหมายจุลภาค 2 2 2" xfId="2699" xr:uid="{00000000-0005-0000-0000-00009B0A0000}"/>
    <cellStyle name="เครื่องหมายจุลภาค 2 2 2 2" xfId="2700" xr:uid="{00000000-0005-0000-0000-00009C0A0000}"/>
    <cellStyle name="เครื่องหมายจุลภาค 2 2 2 3" xfId="2701" xr:uid="{00000000-0005-0000-0000-00009D0A0000}"/>
    <cellStyle name="เครื่องหมายจุลภาค 2 2 3" xfId="2702" xr:uid="{00000000-0005-0000-0000-00009E0A0000}"/>
    <cellStyle name="เครื่องหมายจุลภาค 2 2 3 2" xfId="2703" xr:uid="{00000000-0005-0000-0000-00009F0A0000}"/>
    <cellStyle name="เครื่องหมายจุลภาค 2 2 3 3" xfId="2704" xr:uid="{00000000-0005-0000-0000-0000A00A0000}"/>
    <cellStyle name="เครื่องหมายจุลภาค 2 2 4" xfId="2705" xr:uid="{00000000-0005-0000-0000-0000A10A0000}"/>
    <cellStyle name="เครื่องหมายจุลภาค 2 2 4 2" xfId="2706" xr:uid="{00000000-0005-0000-0000-0000A20A0000}"/>
    <cellStyle name="เครื่องหมายจุลภาค 2 3" xfId="2707" xr:uid="{00000000-0005-0000-0000-0000A30A0000}"/>
    <cellStyle name="เครื่องหมายจุลภาค 2 3 2" xfId="2708" xr:uid="{00000000-0005-0000-0000-0000A40A0000}"/>
    <cellStyle name="เครื่องหมายจุลภาค 2 3 3" xfId="2709" xr:uid="{00000000-0005-0000-0000-0000A50A0000}"/>
    <cellStyle name="เครื่องหมายจุลภาค 2 4" xfId="2710" xr:uid="{00000000-0005-0000-0000-0000A60A0000}"/>
    <cellStyle name="เครื่องหมายจุลภาค 2 5" xfId="2711" xr:uid="{00000000-0005-0000-0000-0000A70A0000}"/>
    <cellStyle name="เครื่องหมายจุลภาค 3" xfId="2712" xr:uid="{00000000-0005-0000-0000-0000A80A0000}"/>
    <cellStyle name="เครื่องหมายจุลภาค 3 2" xfId="2713" xr:uid="{00000000-0005-0000-0000-0000A90A0000}"/>
    <cellStyle name="เครื่องหมายจุลภาค 3 2 2" xfId="2714" xr:uid="{00000000-0005-0000-0000-0000AA0A0000}"/>
    <cellStyle name="เครื่องหมายจุลภาค 3 3" xfId="2715" xr:uid="{00000000-0005-0000-0000-0000AB0A0000}"/>
    <cellStyle name="เครื่องหมายจุลภาค 4" xfId="2716" xr:uid="{00000000-0005-0000-0000-0000AC0A0000}"/>
    <cellStyle name="เครื่องหมายจุลภาค 4 2" xfId="2717" xr:uid="{00000000-0005-0000-0000-0000AD0A0000}"/>
    <cellStyle name="เครื่องหมายจุลภาค 4 3" xfId="2718" xr:uid="{00000000-0005-0000-0000-0000AE0A0000}"/>
    <cellStyle name="เครื่องหมายจุลภาค 5" xfId="2719" xr:uid="{00000000-0005-0000-0000-0000AF0A0000}"/>
    <cellStyle name="เครื่องหมายจุลภาค 5 2" xfId="2720" xr:uid="{00000000-0005-0000-0000-0000B00A0000}"/>
    <cellStyle name="เครื่องหมายจุลภาค 5 2 2" xfId="2721" xr:uid="{00000000-0005-0000-0000-0000B10A0000}"/>
    <cellStyle name="เครื่องหมายจุลภาค 5 3" xfId="2722" xr:uid="{00000000-0005-0000-0000-0000B20A0000}"/>
    <cellStyle name="เครื่องหมายจุลภาค 6" xfId="2723" xr:uid="{00000000-0005-0000-0000-0000B30A0000}"/>
    <cellStyle name="เครื่องหมายจุลภาค 7" xfId="2724" xr:uid="{00000000-0005-0000-0000-0000B40A0000}"/>
    <cellStyle name="เครื่องหมายจุลภาค 7 2" xfId="2725" xr:uid="{00000000-0005-0000-0000-0000B50A0000}"/>
    <cellStyle name="เครื่องหมายจุลภาค 7 2 2" xfId="2726" xr:uid="{00000000-0005-0000-0000-0000B60A0000}"/>
    <cellStyle name="เครื่องหมายจุลภาค 7 3" xfId="2727" xr:uid="{00000000-0005-0000-0000-0000B70A0000}"/>
    <cellStyle name="เครื่องหมายจุลภาค 8" xfId="2728" xr:uid="{00000000-0005-0000-0000-0000B80A0000}"/>
    <cellStyle name="เครื่องหมายจุลภาค 8 2" xfId="2729" xr:uid="{00000000-0005-0000-0000-0000B90A0000}"/>
    <cellStyle name="เครื่องหมายจุลภาค 8 2 2" xfId="2730" xr:uid="{00000000-0005-0000-0000-0000BA0A0000}"/>
    <cellStyle name="เครื่องหมายจุลภาค 8 3" xfId="2731" xr:uid="{00000000-0005-0000-0000-0000BB0A0000}"/>
    <cellStyle name="เครื่องหมายจุลภาค 9" xfId="2732" xr:uid="{00000000-0005-0000-0000-0000BC0A0000}"/>
    <cellStyle name="เครื่องหมายจุลภาค 9 2" xfId="2733" xr:uid="{00000000-0005-0000-0000-0000BD0A0000}"/>
    <cellStyle name="เครื่องหมายจุลภาค 9 2 2" xfId="2734" xr:uid="{00000000-0005-0000-0000-0000BE0A0000}"/>
    <cellStyle name="เครื่องหมายจุลภาค 9 3" xfId="2735" xr:uid="{00000000-0005-0000-0000-0000BF0A0000}"/>
    <cellStyle name="เครื่องหมายจุลภาค_101540" xfId="2736" xr:uid="{00000000-0005-0000-0000-0000C00A0000}"/>
    <cellStyle name="เครื่องหมายสกุลเงิน [0]" xfId="2737" xr:uid="{00000000-0005-0000-0000-0000C10A0000}"/>
    <cellStyle name="เครื่องหมายสกุลเงิน_Excel_MD97DL" xfId="2738" xr:uid="{00000000-0005-0000-0000-0000C20A0000}"/>
    <cellStyle name="ชื่อเรื่อง 2" xfId="2739" xr:uid="{00000000-0005-0000-0000-0000C30A0000}"/>
    <cellStyle name="เซลล์ที่มีการเชื่อมโยง 2" xfId="2740" xr:uid="{00000000-0005-0000-0000-0000C40A0000}"/>
    <cellStyle name="ณfน๔ [0]_Book1" xfId="2741" xr:uid="{00000000-0005-0000-0000-0000C50A0000}"/>
    <cellStyle name="ณfน๔_Book1" xfId="2742" xr:uid="{00000000-0005-0000-0000-0000C60A0000}"/>
    <cellStyle name="ดี 2" xfId="2743" xr:uid="{00000000-0005-0000-0000-0000C70A0000}"/>
    <cellStyle name="น้บะภฒ_95" xfId="2744" xr:uid="{00000000-0005-0000-0000-0000C80A0000}"/>
    <cellStyle name="ปกติ 2" xfId="2745" xr:uid="{00000000-0005-0000-0000-0000C90A0000}"/>
    <cellStyle name="ปกติ 2 2" xfId="2746" xr:uid="{00000000-0005-0000-0000-0000CA0A0000}"/>
    <cellStyle name="ปกติ 2 2 2" xfId="2747" xr:uid="{00000000-0005-0000-0000-0000CB0A0000}"/>
    <cellStyle name="ปกติ 2 2 3" xfId="2748" xr:uid="{00000000-0005-0000-0000-0000CC0A0000}"/>
    <cellStyle name="ปกติ 2 2 4" xfId="2749" xr:uid="{00000000-0005-0000-0000-0000CD0A0000}"/>
    <cellStyle name="ปกติ 2 3" xfId="2750" xr:uid="{00000000-0005-0000-0000-0000CE0A0000}"/>
    <cellStyle name="ปกติ 3" xfId="2751" xr:uid="{00000000-0005-0000-0000-0000CF0A0000}"/>
    <cellStyle name="ปกติ 4" xfId="2752" xr:uid="{00000000-0005-0000-0000-0000D00A0000}"/>
    <cellStyle name="ปกติ 4 2" xfId="2753" xr:uid="{00000000-0005-0000-0000-0000D10A0000}"/>
    <cellStyle name="ปกติ 4 2 2" xfId="2754" xr:uid="{00000000-0005-0000-0000-0000D20A0000}"/>
    <cellStyle name="ปกติ 4 3" xfId="2755" xr:uid="{00000000-0005-0000-0000-0000D30A0000}"/>
    <cellStyle name="ปกติ 5" xfId="2756" xr:uid="{00000000-0005-0000-0000-0000D40A0000}"/>
    <cellStyle name="ปกติ_01" xfId="2757" xr:uid="{00000000-0005-0000-0000-0000D50A0000}"/>
    <cellStyle name="ปกติ_KMC_T2" xfId="2758" xr:uid="{00000000-0005-0000-0000-0000D60A0000}"/>
    <cellStyle name="ป้อนค่า 2" xfId="2759" xr:uid="{00000000-0005-0000-0000-0000D70A0000}"/>
    <cellStyle name="ปานกลาง 2" xfId="2760" xr:uid="{00000000-0005-0000-0000-0000D80A0000}"/>
    <cellStyle name="เปอร์เซ็นต์ 2" xfId="2761" xr:uid="{00000000-0005-0000-0000-0000D90A0000}"/>
    <cellStyle name="เปอร์เซ็นต์ 2 2" xfId="2762" xr:uid="{00000000-0005-0000-0000-0000DA0A0000}"/>
    <cellStyle name="เปอร์เซ็นต์ 2 2 2" xfId="2763" xr:uid="{00000000-0005-0000-0000-0000DB0A0000}"/>
    <cellStyle name="เปอร์เซ็นต์ 2 3" xfId="2764" xr:uid="{00000000-0005-0000-0000-0000DC0A0000}"/>
    <cellStyle name="ผลรวม 2" xfId="2765" xr:uid="{00000000-0005-0000-0000-0000DD0A0000}"/>
    <cellStyle name="แย่ 2" xfId="2766" xr:uid="{00000000-0005-0000-0000-0000DE0A0000}"/>
    <cellStyle name="ฤธถ [0]_10' 0.26D MS" xfId="2767" xr:uid="{00000000-0005-0000-0000-0000DF0A0000}"/>
    <cellStyle name="ฤธถ_10' 0.26D MS" xfId="2768" xr:uid="{00000000-0005-0000-0000-0000E00A0000}"/>
    <cellStyle name="ล๋ศญ [0]_10' 0.26D MS" xfId="2769" xr:uid="{00000000-0005-0000-0000-0000E10A0000}"/>
    <cellStyle name="ล๋ศญ_10' 0.26D MS" xfId="2770" xr:uid="{00000000-0005-0000-0000-0000E20A0000}"/>
    <cellStyle name="ลักษณะ 1" xfId="2771" xr:uid="{00000000-0005-0000-0000-0000E30A0000}"/>
    <cellStyle name="ลักษณะ 1 2" xfId="2772" xr:uid="{00000000-0005-0000-0000-0000E40A0000}"/>
    <cellStyle name="ลักษณะ 2" xfId="2773" xr:uid="{00000000-0005-0000-0000-0000E50A0000}"/>
    <cellStyle name="ลักษณะ 2 2" xfId="2774" xr:uid="{00000000-0005-0000-0000-0000E60A0000}"/>
    <cellStyle name="ลักษณะ 2 2 2" xfId="2775" xr:uid="{00000000-0005-0000-0000-0000E70A0000}"/>
    <cellStyle name="ลักษณะ 2 3" xfId="2776" xr:uid="{00000000-0005-0000-0000-0000E80A0000}"/>
    <cellStyle name="วฅมุ_#2(M17)_1" xfId="2777" xr:uid="{00000000-0005-0000-0000-0000E90A0000}"/>
    <cellStyle name="ส่วนที่ถูกเน้น1 2" xfId="2778" xr:uid="{00000000-0005-0000-0000-0000EA0A0000}"/>
    <cellStyle name="ส่วนที่ถูกเน้น2 2" xfId="2779" xr:uid="{00000000-0005-0000-0000-0000EB0A0000}"/>
    <cellStyle name="ส่วนที่ถูกเน้น3 2" xfId="2780" xr:uid="{00000000-0005-0000-0000-0000EC0A0000}"/>
    <cellStyle name="ส่วนที่ถูกเน้น4 2" xfId="2781" xr:uid="{00000000-0005-0000-0000-0000ED0A0000}"/>
    <cellStyle name="ส่วนที่ถูกเน้น6 2" xfId="2782" xr:uid="{00000000-0005-0000-0000-0000EE0A0000}"/>
    <cellStyle name="แสดงผล 2" xfId="2783" xr:uid="{00000000-0005-0000-0000-0000EF0A0000}"/>
    <cellStyle name="หมายเหตุ 2" xfId="2784" xr:uid="{00000000-0005-0000-0000-0000F00A0000}"/>
    <cellStyle name="หัวเรื่อง 1 2" xfId="2785" xr:uid="{00000000-0005-0000-0000-0000F10A0000}"/>
    <cellStyle name="หัวเรื่อง 2 2" xfId="2786" xr:uid="{00000000-0005-0000-0000-0000F20A0000}"/>
    <cellStyle name="หัวเรื่อง 3 2" xfId="2787" xr:uid="{00000000-0005-0000-0000-0000F30A0000}"/>
    <cellStyle name="หัวเรื่อง 4 2" xfId="2788" xr:uid="{00000000-0005-0000-0000-0000F40A0000}"/>
    <cellStyle name="콤마 [0]_BOILER-CO1" xfId="2789" xr:uid="{00000000-0005-0000-0000-0000F50A0000}"/>
    <cellStyle name="콤마_BOILER-CO1" xfId="2790" xr:uid="{00000000-0005-0000-0000-0000F60A0000}"/>
    <cellStyle name="통화 [0]_BOILER-CO1" xfId="2791" xr:uid="{00000000-0005-0000-0000-0000F70A0000}"/>
    <cellStyle name="통화_BOILER-CO1" xfId="2792" xr:uid="{00000000-0005-0000-0000-0000F80A0000}"/>
    <cellStyle name="표준_0N-HANDLING " xfId="2793" xr:uid="{00000000-0005-0000-0000-0000F90A0000}"/>
    <cellStyle name="一般 3" xfId="2794" xr:uid="{00000000-0005-0000-0000-0000FA0A0000}"/>
    <cellStyle name="一般_liz-ss" xfId="2795" xr:uid="{00000000-0005-0000-0000-0000FB0A0000}"/>
    <cellStyle name="千位[0]_6月" xfId="2796" xr:uid="{00000000-0005-0000-0000-0000FC0A0000}"/>
    <cellStyle name="千位_6月" xfId="2797" xr:uid="{00000000-0005-0000-0000-0000FD0A0000}"/>
    <cellStyle name="千位分隔 2" xfId="2798" xr:uid="{00000000-0005-0000-0000-0000FE0A0000}"/>
    <cellStyle name="千位分隔[0] 2" xfId="2799" xr:uid="{00000000-0005-0000-0000-0000FF0A0000}"/>
    <cellStyle name="千位分隔[0]_港宏3月月报080423" xfId="2800" xr:uid="{00000000-0005-0000-0000-0000000B0000}"/>
    <cellStyle name="千分位[0]_ '96 expense (Low)" xfId="2801" xr:uid="{00000000-0005-0000-0000-0000010B0000}"/>
    <cellStyle name="千分位_ '96 expense (Low)" xfId="2802" xr:uid="{00000000-0005-0000-0000-0000020B0000}"/>
    <cellStyle name="好" xfId="2803" xr:uid="{00000000-0005-0000-0000-0000030B0000}"/>
    <cellStyle name="好_07年度会计决算报告" xfId="2804" xr:uid="{00000000-0005-0000-0000-0000040B0000}"/>
    <cellStyle name="差" xfId="2805" xr:uid="{00000000-0005-0000-0000-0000050B0000}"/>
    <cellStyle name="差_07年度会计决算报告" xfId="2806" xr:uid="{00000000-0005-0000-0000-0000060B0000}"/>
    <cellStyle name="常规_09年二手车业绩预算比8月" xfId="2807" xr:uid="{00000000-0005-0000-0000-0000070B0000}"/>
    <cellStyle name="强调 1" xfId="2808" xr:uid="{00000000-0005-0000-0000-0000080B0000}"/>
    <cellStyle name="强调 2" xfId="2809" xr:uid="{00000000-0005-0000-0000-0000090B0000}"/>
    <cellStyle name="强调 3" xfId="2810" xr:uid="{00000000-0005-0000-0000-00000A0B0000}"/>
    <cellStyle name="强调文字颜色 1" xfId="2811" xr:uid="{00000000-0005-0000-0000-00000B0B0000}"/>
    <cellStyle name="强调文字颜色 2" xfId="2812" xr:uid="{00000000-0005-0000-0000-00000C0B0000}"/>
    <cellStyle name="强调文字颜色 3" xfId="2813" xr:uid="{00000000-0005-0000-0000-00000D0B0000}"/>
    <cellStyle name="强调文字颜色 4" xfId="2814" xr:uid="{00000000-0005-0000-0000-00000E0B0000}"/>
    <cellStyle name="强调文字颜色 5" xfId="2815" xr:uid="{00000000-0005-0000-0000-00000F0B0000}"/>
    <cellStyle name="强调文字颜色 6" xfId="2816" xr:uid="{00000000-0005-0000-0000-0000100B0000}"/>
    <cellStyle name="普通_ '96 expense (High)" xfId="2817" xr:uid="{00000000-0005-0000-0000-0000110B0000}"/>
    <cellStyle name="未定義" xfId="2818" xr:uid="{00000000-0005-0000-0000-0000120B0000}"/>
    <cellStyle name="标题" xfId="2819" xr:uid="{00000000-0005-0000-0000-0000130B0000}"/>
    <cellStyle name="标题 1" xfId="2820" xr:uid="{00000000-0005-0000-0000-0000140B0000}"/>
    <cellStyle name="标题 2" xfId="2821" xr:uid="{00000000-0005-0000-0000-0000150B0000}"/>
    <cellStyle name="标题 3" xfId="2822" xr:uid="{00000000-0005-0000-0000-0000160B0000}"/>
    <cellStyle name="标题 4" xfId="2823" xr:uid="{00000000-0005-0000-0000-0000170B0000}"/>
    <cellStyle name="桁区切り [0.00]_Credit JUN-07" xfId="2824" xr:uid="{00000000-0005-0000-0000-0000180B0000}"/>
    <cellStyle name="桁区切り_Credit JUN-07" xfId="2825" xr:uid="{00000000-0005-0000-0000-0000190B0000}"/>
    <cellStyle name="检查单元格" xfId="2826" xr:uid="{00000000-0005-0000-0000-00001A0B0000}"/>
    <cellStyle name="標準_6f(key assumption)#1f_●PCF PP&amp;DC Paper" xfId="2827" xr:uid="{00000000-0005-0000-0000-00001B0B0000}"/>
    <cellStyle name="汇总" xfId="2828" xr:uid="{00000000-0005-0000-0000-00001C0B0000}"/>
    <cellStyle name="注释" xfId="2829" xr:uid="{00000000-0005-0000-0000-00001D0B0000}"/>
    <cellStyle name="烹拳 [0]_97MBO" xfId="2830" xr:uid="{00000000-0005-0000-0000-00001E0B0000}"/>
    <cellStyle name="烹拳_97MBO" xfId="2831" xr:uid="{00000000-0005-0000-0000-00001F0B0000}"/>
    <cellStyle name="表标题" xfId="2832" xr:uid="{00000000-0005-0000-0000-0000200B0000}"/>
    <cellStyle name="解释性文本" xfId="2833" xr:uid="{00000000-0005-0000-0000-0000210B0000}"/>
    <cellStyle name="警告文本" xfId="2834" xr:uid="{00000000-0005-0000-0000-0000220B0000}"/>
    <cellStyle name="计算" xfId="2835" xr:uid="{00000000-0005-0000-0000-0000230B0000}"/>
    <cellStyle name="貨幣 [0]_liz-ss" xfId="2836" xr:uid="{00000000-0005-0000-0000-0000240B0000}"/>
    <cellStyle name="貨幣_liz-ss" xfId="2837" xr:uid="{00000000-0005-0000-0000-0000250B0000}"/>
    <cellStyle name="输入" xfId="2838" xr:uid="{00000000-0005-0000-0000-0000260B0000}"/>
    <cellStyle name="输出" xfId="2839" xr:uid="{00000000-0005-0000-0000-0000270B0000}"/>
    <cellStyle name="适中" xfId="2840" xr:uid="{00000000-0005-0000-0000-0000280B0000}"/>
    <cellStyle name="通貨 [0.00]_JQ立上がり計画最新版" xfId="2841" xr:uid="{00000000-0005-0000-0000-0000290B0000}"/>
    <cellStyle name="通貨_JQ立上がり計画最新版" xfId="2842" xr:uid="{00000000-0005-0000-0000-00002A0B0000}"/>
    <cellStyle name="钎霖_laroux" xfId="2843" xr:uid="{00000000-0005-0000-0000-00002B0B0000}"/>
    <cellStyle name="链接单元格" xfId="2844" xr:uid="{00000000-0005-0000-0000-00002C0B0000}"/>
    <cellStyle name="霓付 [0]_97MBO" xfId="2845" xr:uid="{00000000-0005-0000-0000-00002D0B0000}"/>
    <cellStyle name="霓付_97MBO" xfId="2846" xr:uid="{00000000-0005-0000-0000-00002E0B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9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1893" name="Picture 1" descr="GT-logo">
          <a:extLst>
            <a:ext uri="{FF2B5EF4-FFF2-40B4-BE49-F238E27FC236}">
              <a16:creationId xmlns:a16="http://schemas.microsoft.com/office/drawing/2014/main" id="{00000000-0008-0000-05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2927" name="Picture 2" descr="GT-logo">
          <a:extLst>
            <a:ext uri="{FF2B5EF4-FFF2-40B4-BE49-F238E27FC236}">
              <a16:creationId xmlns:a16="http://schemas.microsoft.com/office/drawing/2014/main" id="{00000000-0008-0000-06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876300</xdr:colOff>
      <xdr:row>2</xdr:row>
      <xdr:rowOff>85725</xdr:rowOff>
    </xdr:to>
    <xdr:pic>
      <xdr:nvPicPr>
        <xdr:cNvPr id="3949" name="Picture0">
          <a:extLst>
            <a:ext uri="{FF2B5EF4-FFF2-40B4-BE49-F238E27FC236}">
              <a16:creationId xmlns:a16="http://schemas.microsoft.com/office/drawing/2014/main" id="{00000000-0008-0000-0800-00006D0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TSC/Trinity%20YE%2030.06.04/Z.Temp/K/My%20Received%20Files/YE%2012'2002/TW/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kjes/Desktop/Specialty%20NTIA/Lead/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Kunyakorn/Ingress%2031-1-2007/PBC/sample/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0/BOL/Year2010/FS%20BOL%20Q4'10/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2/Richy%20Place/Draft%20FS%20Richy%20Place%20YE'12/Update/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Richy%20Place/Q1'13/Draft%20FS%20Q1'13/Revised%20deferred%20tax/FS%20Richy%20Place%20Q1'13%20(Revised%2008.0813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TCH/Richy%20Place/YE'13/Update%20FS/Update%2003.03.14%20&#3651;&#3594;&#3657;&#3629;&#3633;&#3609;&#3609;&#3637;&#3657;/FS%20Richy%20Place%20YE'13%20(26.02.14)%20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</sheetNames>
    <sheetDataSet>
      <sheetData sheetId="0">
        <row r="2">
          <cell r="G2">
            <v>36525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LC _ TR Listing"/>
      <sheetName val="BALANCE SHEET "/>
      <sheetName val="BS ATTACH"/>
      <sheetName val="เขตการค้าย่อย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TYPE"/>
      <sheetName val="CRITERIA1"/>
      <sheetName val="desc"/>
      <sheetName val="Dec 2001"/>
      <sheetName val="Sheet1 (2)"/>
      <sheetName val="Input"/>
      <sheetName val="Data"/>
      <sheetName val="CF RECONCILE - 1"/>
      <sheetName val="Final"/>
      <sheetName val="MENU"/>
      <sheetName val="Sal"/>
      <sheetName val="CIPA"/>
      <sheetName val="03中"/>
      <sheetName val="DEPT"/>
      <sheetName val="DCF"/>
      <sheetName val="SKA"/>
      <sheetName val="Currency"/>
      <sheetName val="Saptco00"/>
      <sheetName val="Cost Centers"/>
      <sheetName val=" IB-PL-00-01 SUMMARY"/>
      <sheetName val="K-5"/>
      <sheetName val="M_Maincomp"/>
      <sheetName val="Locations"/>
      <sheetName val="CUSTOMER"/>
      <sheetName val="Update_041110"/>
      <sheetName val="sub-mat2011"/>
      <sheetName val="Sheet1"/>
      <sheetName val="Sheet2"/>
      <sheetName val="Sheet3"/>
      <sheetName val="CA Sheet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  <sheetName val="Data Entry"/>
      <sheetName val="Depr"/>
      <sheetName val="LC"/>
      <sheetName val="MD&amp;A"/>
      <sheetName val="input data"/>
      <sheetName val="Valo DCF"/>
      <sheetName val="Energy(update)"/>
      <sheetName val="List info"/>
      <sheetName val="D190_2"/>
      <sheetName val="By Person"/>
      <sheetName val="head Jan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Demand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  <row r="5">
          <cell r="B5" t="str">
            <v>FT charge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2">
          <cell r="B2">
            <v>1.9678000000000001E-2</v>
          </cell>
        </row>
      </sheetData>
      <sheetData sheetId="102">
        <row r="2">
          <cell r="B2">
            <v>1.9678000000000001E-2</v>
          </cell>
        </row>
      </sheetData>
      <sheetData sheetId="103">
        <row r="2">
          <cell r="B2">
            <v>1.9678000000000001E-2</v>
          </cell>
        </row>
      </sheetData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>
        <row r="2">
          <cell r="B2">
            <v>1.9678000000000001E-2</v>
          </cell>
        </row>
      </sheetData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>
        <row r="2">
          <cell r="B2">
            <v>1.9678000000000001E-2</v>
          </cell>
        </row>
      </sheetData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>
        <row r="2">
          <cell r="B2">
            <v>1.9678000000000001E-2</v>
          </cell>
        </row>
      </sheetData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>
        <row r="2">
          <cell r="B2">
            <v>1.9678000000000001E-2</v>
          </cell>
        </row>
      </sheetData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 refreshError="1"/>
      <sheetData sheetId="136">
        <row r="2">
          <cell r="B2">
            <v>1.9678000000000001E-2</v>
          </cell>
        </row>
      </sheetData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>
        <row r="2">
          <cell r="B2">
            <v>1.9678000000000001E-2</v>
          </cell>
        </row>
      </sheetData>
      <sheetData sheetId="166">
        <row r="2">
          <cell r="B2">
            <v>1.9678000000000001E-2</v>
          </cell>
        </row>
      </sheetData>
      <sheetData sheetId="167">
        <row r="2">
          <cell r="B2">
            <v>1.9678000000000001E-2</v>
          </cell>
        </row>
      </sheetData>
      <sheetData sheetId="168">
        <row r="2">
          <cell r="B2">
            <v>1.9678000000000001E-2</v>
          </cell>
        </row>
      </sheetData>
      <sheetData sheetId="169">
        <row r="2">
          <cell r="B2">
            <v>1.9678000000000001E-2</v>
          </cell>
        </row>
      </sheetData>
      <sheetData sheetId="170">
        <row r="2">
          <cell r="B2">
            <v>1.9678000000000001E-2</v>
          </cell>
        </row>
      </sheetData>
      <sheetData sheetId="171" refreshError="1"/>
      <sheetData sheetId="172">
        <row r="2">
          <cell r="B2">
            <v>1.9678000000000001E-2</v>
          </cell>
        </row>
      </sheetData>
      <sheetData sheetId="173">
        <row r="2">
          <cell r="B2">
            <v>1.9678000000000001E-2</v>
          </cell>
        </row>
      </sheetData>
      <sheetData sheetId="174">
        <row r="2">
          <cell r="B2">
            <v>1.9678000000000001E-2</v>
          </cell>
        </row>
      </sheetData>
      <sheetData sheetId="175">
        <row r="2">
          <cell r="B2">
            <v>1.9678000000000001E-2</v>
          </cell>
        </row>
      </sheetData>
      <sheetData sheetId="176">
        <row r="2">
          <cell r="B2">
            <v>1.9678000000000001E-2</v>
          </cell>
        </row>
      </sheetData>
      <sheetData sheetId="177">
        <row r="2">
          <cell r="B2">
            <v>1.9678000000000001E-2</v>
          </cell>
        </row>
      </sheetData>
      <sheetData sheetId="178">
        <row r="2">
          <cell r="B2">
            <v>1.9678000000000001E-2</v>
          </cell>
        </row>
      </sheetData>
      <sheetData sheetId="179">
        <row r="2">
          <cell r="B2">
            <v>1.9678000000000001E-2</v>
          </cell>
        </row>
      </sheetData>
      <sheetData sheetId="180">
        <row r="2">
          <cell r="B2">
            <v>1.9678000000000001E-2</v>
          </cell>
        </row>
      </sheetData>
      <sheetData sheetId="181" refreshError="1"/>
      <sheetData sheetId="182" refreshError="1"/>
      <sheetData sheetId="183" refreshError="1"/>
      <sheetData sheetId="184" refreshError="1"/>
      <sheetData sheetId="185">
        <row r="2">
          <cell r="B2">
            <v>1.9678000000000001E-2</v>
          </cell>
        </row>
      </sheetData>
      <sheetData sheetId="186">
        <row r="2">
          <cell r="B2">
            <v>1.9678000000000001E-2</v>
          </cell>
        </row>
      </sheetData>
      <sheetData sheetId="187">
        <row r="2">
          <cell r="B2">
            <v>1.9678000000000001E-2</v>
          </cell>
        </row>
      </sheetData>
      <sheetData sheetId="188">
        <row r="2">
          <cell r="B2">
            <v>1.9678000000000001E-2</v>
          </cell>
        </row>
      </sheetData>
      <sheetData sheetId="189">
        <row r="2">
          <cell r="B2">
            <v>1.9678000000000001E-2</v>
          </cell>
        </row>
      </sheetData>
      <sheetData sheetId="190">
        <row r="2">
          <cell r="B2">
            <v>1.9678000000000001E-2</v>
          </cell>
        </row>
      </sheetData>
      <sheetData sheetId="191">
        <row r="2">
          <cell r="B2">
            <v>1.9678000000000001E-2</v>
          </cell>
        </row>
      </sheetData>
      <sheetData sheetId="192">
        <row r="2">
          <cell r="B2">
            <v>1.9678000000000001E-2</v>
          </cell>
        </row>
      </sheetData>
      <sheetData sheetId="193">
        <row r="2">
          <cell r="B2">
            <v>1.9678000000000001E-2</v>
          </cell>
        </row>
      </sheetData>
      <sheetData sheetId="194">
        <row r="2">
          <cell r="B2">
            <v>1.9678000000000001E-2</v>
          </cell>
        </row>
      </sheetData>
      <sheetData sheetId="195">
        <row r="2">
          <cell r="B2">
            <v>1.9678000000000001E-2</v>
          </cell>
        </row>
      </sheetData>
      <sheetData sheetId="196">
        <row r="2">
          <cell r="B2">
            <v>1.9678000000000001E-2</v>
          </cell>
        </row>
      </sheetData>
      <sheetData sheetId="197">
        <row r="2">
          <cell r="B2">
            <v>1.9678000000000001E-2</v>
          </cell>
        </row>
      </sheetData>
      <sheetData sheetId="198">
        <row r="2">
          <cell r="B2">
            <v>1.9678000000000001E-2</v>
          </cell>
        </row>
      </sheetData>
      <sheetData sheetId="199">
        <row r="2">
          <cell r="B2">
            <v>1.9678000000000001E-2</v>
          </cell>
        </row>
      </sheetData>
      <sheetData sheetId="200">
        <row r="2">
          <cell r="B2">
            <v>1.9678000000000001E-2</v>
          </cell>
        </row>
      </sheetData>
      <sheetData sheetId="201">
        <row r="2">
          <cell r="B2">
            <v>1.9678000000000001E-2</v>
          </cell>
        </row>
      </sheetData>
      <sheetData sheetId="202">
        <row r="2">
          <cell r="B2">
            <v>1.9678000000000001E-2</v>
          </cell>
        </row>
      </sheetData>
      <sheetData sheetId="203">
        <row r="2">
          <cell r="B2">
            <v>1.9678000000000001E-2</v>
          </cell>
        </row>
      </sheetData>
      <sheetData sheetId="204">
        <row r="2">
          <cell r="B2">
            <v>1.9678000000000001E-2</v>
          </cell>
        </row>
      </sheetData>
      <sheetData sheetId="205">
        <row r="2">
          <cell r="B2">
            <v>1.9678000000000001E-2</v>
          </cell>
        </row>
      </sheetData>
      <sheetData sheetId="206">
        <row r="2">
          <cell r="B2">
            <v>1.9678000000000001E-2</v>
          </cell>
        </row>
      </sheetData>
      <sheetData sheetId="207">
        <row r="2">
          <cell r="B2">
            <v>1.9678000000000001E-2</v>
          </cell>
        </row>
      </sheetData>
      <sheetData sheetId="208">
        <row r="2">
          <cell r="B2">
            <v>1.9678000000000001E-2</v>
          </cell>
        </row>
      </sheetData>
      <sheetData sheetId="209">
        <row r="2">
          <cell r="B2">
            <v>1.9678000000000001E-2</v>
          </cell>
        </row>
      </sheetData>
      <sheetData sheetId="210" refreshError="1"/>
      <sheetData sheetId="211">
        <row r="2">
          <cell r="B2">
            <v>1.9678000000000001E-2</v>
          </cell>
        </row>
      </sheetData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>
        <row r="2">
          <cell r="B2">
            <v>1.9678000000000001E-2</v>
          </cell>
        </row>
      </sheetData>
      <sheetData sheetId="224">
        <row r="2">
          <cell r="B2">
            <v>1.9678000000000001E-2</v>
          </cell>
        </row>
      </sheetData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>
        <row r="2">
          <cell r="B2">
            <v>1.9678000000000001E-2</v>
          </cell>
        </row>
      </sheetData>
      <sheetData sheetId="245">
        <row r="2">
          <cell r="B2">
            <v>1.9678000000000001E-2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68">
          <cell r="G68">
            <v>10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">
          <cell r="A1" t="str">
            <v>รหัสบัญชี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เงินกู้ MGC"/>
      <sheetName val="ตั๋วเงินรับ"/>
      <sheetName val="Disposal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141010"/>
      <sheetName val="ap"/>
      <sheetName val="REVENUE"/>
      <sheetName val="part-import"/>
      <sheetName val="Detail-Sep"/>
      <sheetName val="Compare"/>
      <sheetName val="TB Worksheet"/>
      <sheetName val="DealerData"/>
      <sheetName val="ELEC45-01"/>
      <sheetName val="19"/>
      <sheetName val="Header"/>
      <sheetName val="Sap_927_Vdr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Write off"/>
      <sheetName val="B053 (990701)공정실적PP%계산"/>
      <sheetName val="recon"/>
      <sheetName val="ADJ - RATE"/>
      <sheetName val="Front"/>
      <sheetName val="pa group"/>
      <sheetName val="F1 Log On"/>
      <sheetName val="DataInput1"/>
      <sheetName val="cc Nov08"/>
      <sheetName val="2003 Growth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  <sheetName val="#REF"/>
      <sheetName val="Seagate _share_in_units"/>
      <sheetName val="total"/>
      <sheetName val="STATEMENT"/>
      <sheetName val="RPR3050"/>
      <sheetName val="ADVANCE-STAFF"/>
      <sheetName val="Links"/>
      <sheetName val="Menu"/>
      <sheetName val="Parameters"/>
      <sheetName val="Detail_เงินให้กู้"/>
      <sheetName val="TB"/>
      <sheetName val=""/>
      <sheetName val="P'ต่าย"/>
      <sheetName val="Controller"/>
      <sheetName val="ctTBA"/>
      <sheetName val="gVL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BANESCO"/>
      <sheetName val="_BANK.XLS뉮׾_x005f_x0003_㌏Joint"/>
      <sheetName val="C2C"/>
      <sheetName val="Pd01 vsl sked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>
        <row r="10">
          <cell r="F10">
            <v>1746.43</v>
          </cell>
        </row>
      </sheetData>
      <sheetData sheetId="142">
        <row r="10">
          <cell r="F10">
            <v>1746.43</v>
          </cell>
        </row>
      </sheetData>
      <sheetData sheetId="143">
        <row r="10">
          <cell r="F10">
            <v>1746.43</v>
          </cell>
        </row>
      </sheetData>
      <sheetData sheetId="144">
        <row r="10">
          <cell r="F10">
            <v>1746.43</v>
          </cell>
        </row>
      </sheetData>
      <sheetData sheetId="145">
        <row r="10">
          <cell r="F10">
            <v>1746.43</v>
          </cell>
        </row>
      </sheetData>
      <sheetData sheetId="146">
        <row r="10">
          <cell r="F10">
            <v>1746.43</v>
          </cell>
        </row>
      </sheetData>
      <sheetData sheetId="147">
        <row r="10">
          <cell r="F10">
            <v>1746.43</v>
          </cell>
        </row>
      </sheetData>
      <sheetData sheetId="148">
        <row r="10">
          <cell r="F10">
            <v>1746.43</v>
          </cell>
        </row>
      </sheetData>
      <sheetData sheetId="149">
        <row r="10">
          <cell r="F10">
            <v>1746.43</v>
          </cell>
        </row>
      </sheetData>
      <sheetData sheetId="150">
        <row r="10">
          <cell r="F10">
            <v>1746.43</v>
          </cell>
        </row>
      </sheetData>
      <sheetData sheetId="151">
        <row r="10">
          <cell r="F10">
            <v>1746.43</v>
          </cell>
        </row>
      </sheetData>
      <sheetData sheetId="152">
        <row r="10">
          <cell r="F10">
            <v>1746.43</v>
          </cell>
        </row>
      </sheetData>
      <sheetData sheetId="153">
        <row r="10">
          <cell r="F10">
            <v>1746.43</v>
          </cell>
        </row>
      </sheetData>
      <sheetData sheetId="154">
        <row r="10">
          <cell r="F10">
            <v>1746.43</v>
          </cell>
        </row>
      </sheetData>
      <sheetData sheetId="155">
        <row r="10">
          <cell r="F10">
            <v>1746.43</v>
          </cell>
        </row>
      </sheetData>
      <sheetData sheetId="156">
        <row r="10">
          <cell r="F10">
            <v>1746.43</v>
          </cell>
        </row>
      </sheetData>
      <sheetData sheetId="157">
        <row r="10">
          <cell r="F10">
            <v>1746.43</v>
          </cell>
        </row>
      </sheetData>
      <sheetData sheetId="158">
        <row r="10">
          <cell r="F10">
            <v>1746.43</v>
          </cell>
        </row>
      </sheetData>
      <sheetData sheetId="159">
        <row r="10">
          <cell r="F10">
            <v>1746.43</v>
          </cell>
        </row>
      </sheetData>
      <sheetData sheetId="160">
        <row r="10">
          <cell r="F10">
            <v>1746.43</v>
          </cell>
        </row>
      </sheetData>
      <sheetData sheetId="161">
        <row r="10">
          <cell r="F10">
            <v>1746.43</v>
          </cell>
        </row>
      </sheetData>
      <sheetData sheetId="162">
        <row r="10">
          <cell r="F10">
            <v>1746.43</v>
          </cell>
        </row>
      </sheetData>
      <sheetData sheetId="163">
        <row r="10">
          <cell r="F10">
            <v>1746.43</v>
          </cell>
        </row>
      </sheetData>
      <sheetData sheetId="164">
        <row r="10">
          <cell r="F10">
            <v>1746.43</v>
          </cell>
        </row>
      </sheetData>
      <sheetData sheetId="165">
        <row r="10">
          <cell r="F10">
            <v>1746.43</v>
          </cell>
        </row>
      </sheetData>
      <sheetData sheetId="166">
        <row r="10">
          <cell r="F10">
            <v>1746.43</v>
          </cell>
        </row>
      </sheetData>
      <sheetData sheetId="167">
        <row r="10">
          <cell r="F10">
            <v>1746.43</v>
          </cell>
        </row>
      </sheetData>
      <sheetData sheetId="168">
        <row r="10">
          <cell r="F10">
            <v>1746.43</v>
          </cell>
        </row>
      </sheetData>
      <sheetData sheetId="169">
        <row r="10">
          <cell r="F10">
            <v>1746.43</v>
          </cell>
        </row>
      </sheetData>
      <sheetData sheetId="170">
        <row r="10">
          <cell r="F10">
            <v>1746.43</v>
          </cell>
        </row>
      </sheetData>
      <sheetData sheetId="171">
        <row r="10">
          <cell r="F10">
            <v>1746.43</v>
          </cell>
        </row>
      </sheetData>
      <sheetData sheetId="172">
        <row r="4">
          <cell r="B4">
            <v>111874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>
        <row r="10">
          <cell r="F10">
            <v>1746.43</v>
          </cell>
        </row>
      </sheetData>
      <sheetData sheetId="190">
        <row r="10">
          <cell r="F10">
            <v>1746.43</v>
          </cell>
        </row>
      </sheetData>
      <sheetData sheetId="191">
        <row r="10">
          <cell r="F10">
            <v>1746.43</v>
          </cell>
        </row>
      </sheetData>
      <sheetData sheetId="192">
        <row r="10">
          <cell r="F10">
            <v>1746.43</v>
          </cell>
        </row>
      </sheetData>
      <sheetData sheetId="193">
        <row r="10">
          <cell r="F10">
            <v>1746.43</v>
          </cell>
        </row>
      </sheetData>
      <sheetData sheetId="194">
        <row r="10">
          <cell r="F10">
            <v>1746.43</v>
          </cell>
        </row>
      </sheetData>
      <sheetData sheetId="195">
        <row r="10">
          <cell r="F10">
            <v>1746.43</v>
          </cell>
        </row>
      </sheetData>
      <sheetData sheetId="196">
        <row r="10">
          <cell r="F10">
            <v>1746.43</v>
          </cell>
        </row>
      </sheetData>
      <sheetData sheetId="197">
        <row r="10">
          <cell r="F10">
            <v>1746.43</v>
          </cell>
        </row>
      </sheetData>
      <sheetData sheetId="198">
        <row r="10">
          <cell r="F10">
            <v>1746.43</v>
          </cell>
        </row>
      </sheetData>
      <sheetData sheetId="199">
        <row r="10">
          <cell r="F10">
            <v>1746.43</v>
          </cell>
        </row>
      </sheetData>
      <sheetData sheetId="200">
        <row r="10">
          <cell r="F10">
            <v>1746.43</v>
          </cell>
        </row>
      </sheetData>
      <sheetData sheetId="201">
        <row r="10">
          <cell r="F10">
            <v>1746.43</v>
          </cell>
        </row>
      </sheetData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0">
          <cell r="F10">
            <v>1746.43</v>
          </cell>
        </row>
      </sheetData>
      <sheetData sheetId="220">
        <row r="10">
          <cell r="F10">
            <v>1746.43</v>
          </cell>
        </row>
      </sheetData>
      <sheetData sheetId="221">
        <row r="10">
          <cell r="F10">
            <v>1746.43</v>
          </cell>
        </row>
      </sheetData>
      <sheetData sheetId="222">
        <row r="10">
          <cell r="F10">
            <v>1746.43</v>
          </cell>
        </row>
      </sheetData>
      <sheetData sheetId="223">
        <row r="10">
          <cell r="F10">
            <v>1746.43</v>
          </cell>
        </row>
      </sheetData>
      <sheetData sheetId="224">
        <row r="10">
          <cell r="F10">
            <v>1746.43</v>
          </cell>
        </row>
      </sheetData>
      <sheetData sheetId="225">
        <row r="10">
          <cell r="F10">
            <v>1746.43</v>
          </cell>
        </row>
      </sheetData>
      <sheetData sheetId="226">
        <row r="10">
          <cell r="F10">
            <v>1746.43</v>
          </cell>
        </row>
      </sheetData>
      <sheetData sheetId="227">
        <row r="10">
          <cell r="F10">
            <v>1746.43</v>
          </cell>
        </row>
      </sheetData>
      <sheetData sheetId="228">
        <row r="10">
          <cell r="F10">
            <v>1746.43</v>
          </cell>
        </row>
      </sheetData>
      <sheetData sheetId="229">
        <row r="10">
          <cell r="F10">
            <v>1746.43</v>
          </cell>
        </row>
      </sheetData>
      <sheetData sheetId="230">
        <row r="10">
          <cell r="F10">
            <v>1746.43</v>
          </cell>
        </row>
      </sheetData>
      <sheetData sheetId="231">
        <row r="10">
          <cell r="F10">
            <v>1746.43</v>
          </cell>
        </row>
      </sheetData>
      <sheetData sheetId="232">
        <row r="10">
          <cell r="F10">
            <v>1746.43</v>
          </cell>
        </row>
      </sheetData>
      <sheetData sheetId="233">
        <row r="10">
          <cell r="F10">
            <v>1746.43</v>
          </cell>
        </row>
      </sheetData>
      <sheetData sheetId="234">
        <row r="10">
          <cell r="F10">
            <v>1746.43</v>
          </cell>
        </row>
      </sheetData>
      <sheetData sheetId="235">
        <row r="10">
          <cell r="F10">
            <v>1746.43</v>
          </cell>
        </row>
      </sheetData>
      <sheetData sheetId="236">
        <row r="10">
          <cell r="F10">
            <v>1746.43</v>
          </cell>
        </row>
      </sheetData>
      <sheetData sheetId="237">
        <row r="10">
          <cell r="F10">
            <v>1746.43</v>
          </cell>
        </row>
      </sheetData>
      <sheetData sheetId="238">
        <row r="10">
          <cell r="F10">
            <v>1746.43</v>
          </cell>
        </row>
      </sheetData>
      <sheetData sheetId="239">
        <row r="10">
          <cell r="F10">
            <v>1746.43</v>
          </cell>
        </row>
      </sheetData>
      <sheetData sheetId="240">
        <row r="10">
          <cell r="F10">
            <v>1746.43</v>
          </cell>
        </row>
      </sheetData>
      <sheetData sheetId="241">
        <row r="10">
          <cell r="F10">
            <v>1746.43</v>
          </cell>
        </row>
      </sheetData>
      <sheetData sheetId="242">
        <row r="10">
          <cell r="F10">
            <v>1746.43</v>
          </cell>
        </row>
      </sheetData>
      <sheetData sheetId="243">
        <row r="10">
          <cell r="F10">
            <v>1746.43</v>
          </cell>
        </row>
      </sheetData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>
        <row r="10">
          <cell r="F10">
            <v>1746.43</v>
          </cell>
        </row>
      </sheetData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>
        <row r="10">
          <cell r="F10">
            <v>1746.43</v>
          </cell>
        </row>
      </sheetData>
      <sheetData sheetId="263">
        <row r="10">
          <cell r="F10">
            <v>1746.43</v>
          </cell>
        </row>
      </sheetData>
      <sheetData sheetId="264">
        <row r="10">
          <cell r="F10">
            <v>1746.43</v>
          </cell>
        </row>
      </sheetData>
      <sheetData sheetId="265">
        <row r="10">
          <cell r="F10">
            <v>1746.43</v>
          </cell>
        </row>
      </sheetData>
      <sheetData sheetId="266">
        <row r="10">
          <cell r="F10">
            <v>1746.43</v>
          </cell>
        </row>
      </sheetData>
      <sheetData sheetId="267">
        <row r="10">
          <cell r="F10">
            <v>1746.43</v>
          </cell>
        </row>
      </sheetData>
      <sheetData sheetId="268">
        <row r="10">
          <cell r="F10">
            <v>1746.43</v>
          </cell>
        </row>
      </sheetData>
      <sheetData sheetId="269">
        <row r="10">
          <cell r="F10">
            <v>1746.43</v>
          </cell>
        </row>
      </sheetData>
      <sheetData sheetId="270">
        <row r="10">
          <cell r="F10">
            <v>1746.43</v>
          </cell>
        </row>
      </sheetData>
      <sheetData sheetId="271">
        <row r="10">
          <cell r="F10">
            <v>1746.43</v>
          </cell>
        </row>
      </sheetData>
      <sheetData sheetId="272">
        <row r="10">
          <cell r="F10">
            <v>1746.43</v>
          </cell>
        </row>
      </sheetData>
      <sheetData sheetId="273">
        <row r="10">
          <cell r="F10">
            <v>1746.43</v>
          </cell>
        </row>
      </sheetData>
      <sheetData sheetId="274">
        <row r="10">
          <cell r="F10">
            <v>1746.43</v>
          </cell>
        </row>
      </sheetData>
      <sheetData sheetId="275">
        <row r="10">
          <cell r="F10">
            <v>1746.43</v>
          </cell>
        </row>
      </sheetData>
      <sheetData sheetId="276">
        <row r="10">
          <cell r="F10">
            <v>1746.43</v>
          </cell>
        </row>
      </sheetData>
      <sheetData sheetId="277">
        <row r="10">
          <cell r="F10">
            <v>1746.43</v>
          </cell>
        </row>
      </sheetData>
      <sheetData sheetId="278">
        <row r="10">
          <cell r="F10">
            <v>1746.43</v>
          </cell>
        </row>
      </sheetData>
      <sheetData sheetId="279">
        <row r="10">
          <cell r="F10">
            <v>1746.43</v>
          </cell>
        </row>
      </sheetData>
      <sheetData sheetId="280">
        <row r="10">
          <cell r="F10">
            <v>1746.43</v>
          </cell>
        </row>
      </sheetData>
      <sheetData sheetId="281">
        <row r="10">
          <cell r="F10">
            <v>1746.43</v>
          </cell>
        </row>
      </sheetData>
      <sheetData sheetId="282">
        <row r="10">
          <cell r="F10">
            <v>1746.43</v>
          </cell>
        </row>
      </sheetData>
      <sheetData sheetId="283">
        <row r="10">
          <cell r="F10">
            <v>1746.43</v>
          </cell>
        </row>
      </sheetData>
      <sheetData sheetId="284">
        <row r="10">
          <cell r="F10">
            <v>1746.43</v>
          </cell>
        </row>
      </sheetData>
      <sheetData sheetId="285">
        <row r="10">
          <cell r="F10">
            <v>1746.43</v>
          </cell>
        </row>
      </sheetData>
      <sheetData sheetId="286">
        <row r="10">
          <cell r="F10">
            <v>1746.43</v>
          </cell>
        </row>
      </sheetData>
      <sheetData sheetId="287">
        <row r="10">
          <cell r="F10">
            <v>1746.43</v>
          </cell>
        </row>
      </sheetData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>
        <row r="4">
          <cell r="B4">
            <v>111874</v>
          </cell>
        </row>
      </sheetData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>
        <row r="10">
          <cell r="F10">
            <v>1746.43</v>
          </cell>
        </row>
      </sheetData>
      <sheetData sheetId="306">
        <row r="10">
          <cell r="F10">
            <v>1746.43</v>
          </cell>
        </row>
      </sheetData>
      <sheetData sheetId="307">
        <row r="10">
          <cell r="F10">
            <v>1746.43</v>
          </cell>
        </row>
      </sheetData>
      <sheetData sheetId="308">
        <row r="10">
          <cell r="F10">
            <v>1746.43</v>
          </cell>
        </row>
      </sheetData>
      <sheetData sheetId="309">
        <row r="10">
          <cell r="F10">
            <v>1746.43</v>
          </cell>
        </row>
      </sheetData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>
        <row r="10">
          <cell r="F10">
            <v>1746.43</v>
          </cell>
        </row>
      </sheetData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 refreshError="1"/>
      <sheetData sheetId="395" refreshError="1"/>
      <sheetData sheetId="396" refreshError="1"/>
      <sheetData sheetId="39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68">
          <cell r="I68">
            <v>9.32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3"/>
      <sheetName val="Cash Flows Q1'2012"/>
      <sheetName val="Sheet1"/>
      <sheetName val="Cash Flows Q2'2013"/>
      <sheetName val="Cash Flows Q2'2012"/>
      <sheetName val="TB by Lead"/>
      <sheetName val="TB by Account "/>
      <sheetName val="Sheet3"/>
      <sheetName val="2013"/>
      <sheetName val="สินทรัพย์"/>
      <sheetName val="หนี้สิน"/>
      <sheetName val="หนี้สิน(ต่อ)"/>
      <sheetName val="กำไร "/>
      <sheetName val="เปลี่ยนแปลง"/>
      <sheetName val="หมายเหตุ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Weight share"/>
      <sheetName val="Weight share 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 t="str">
            <v>TB by Lead Q4'13</v>
          </cell>
        </row>
        <row r="7">
          <cell r="B7" t="str">
            <v>Qtr 4 2013</v>
          </cell>
          <cell r="C7" t="str">
            <v>Qtr 4 2013</v>
          </cell>
          <cell r="D7" t="str">
            <v>Qtr 4 2013</v>
          </cell>
          <cell r="E7" t="str">
            <v>Qtr 4 2013</v>
          </cell>
          <cell r="F7" t="str">
            <v>Qtr 4 2013</v>
          </cell>
          <cell r="G7" t="str">
            <v>Qtr 4 2012</v>
          </cell>
        </row>
        <row r="8">
          <cell r="A8" t="str">
            <v>Primary</v>
          </cell>
          <cell r="B8" t="str">
            <v>Unadj Bal YTD</v>
          </cell>
          <cell r="C8" t="str">
            <v>Net AJEs YTD</v>
          </cell>
          <cell r="D8" t="str">
            <v>Adj Bal YTD</v>
          </cell>
          <cell r="E8" t="str">
            <v>Net RJEs YTD</v>
          </cell>
          <cell r="F8" t="str">
            <v>Rpt Bal YTD</v>
          </cell>
          <cell r="G8" t="str">
            <v>Rpt Bal YTD</v>
          </cell>
        </row>
        <row r="9">
          <cell r="A9" t="str">
            <v>Cash and Cash Equivalents</v>
          </cell>
          <cell r="B9">
            <v>11517325.059999999</v>
          </cell>
          <cell r="C9">
            <v>0</v>
          </cell>
          <cell r="D9">
            <v>11517325.059999999</v>
          </cell>
          <cell r="E9">
            <v>-51200</v>
          </cell>
          <cell r="F9">
            <v>11466125.059999999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1435790418.0599999</v>
          </cell>
          <cell r="C11">
            <v>14613650.34</v>
          </cell>
          <cell r="D11">
            <v>1450404068.4000001</v>
          </cell>
          <cell r="E11">
            <v>0</v>
          </cell>
          <cell r="F11">
            <v>1450404068.4000001</v>
          </cell>
          <cell r="G11">
            <v>1278363109.6899998</v>
          </cell>
        </row>
        <row r="12">
          <cell r="A12" t="str">
            <v>other asset current</v>
          </cell>
          <cell r="B12">
            <v>5830454.7000000002</v>
          </cell>
          <cell r="C12">
            <v>127926.72</v>
          </cell>
          <cell r="D12">
            <v>5958381.4200000009</v>
          </cell>
          <cell r="E12">
            <v>51200</v>
          </cell>
          <cell r="F12">
            <v>6009581.4200000009</v>
          </cell>
          <cell r="G12">
            <v>5656226.79</v>
          </cell>
        </row>
        <row r="13">
          <cell r="A13" t="str">
            <v>Prepaid Construction Cost</v>
          </cell>
          <cell r="B13">
            <v>57114294.280000001</v>
          </cell>
          <cell r="C13">
            <v>-416848.15</v>
          </cell>
          <cell r="D13">
            <v>56697446.130000003</v>
          </cell>
          <cell r="E13">
            <v>0</v>
          </cell>
          <cell r="F13">
            <v>56697446.130000003</v>
          </cell>
          <cell r="G13">
            <v>132889</v>
          </cell>
        </row>
        <row r="14">
          <cell r="A14" t="str">
            <v>Land deposit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89382416</v>
          </cell>
        </row>
        <row r="15">
          <cell r="A15" t="str">
            <v>Deferred tax asset</v>
          </cell>
          <cell r="B15">
            <v>12547272.4</v>
          </cell>
          <cell r="C15">
            <v>-617132.62</v>
          </cell>
          <cell r="D15">
            <v>11930139.779999999</v>
          </cell>
          <cell r="E15">
            <v>0</v>
          </cell>
          <cell r="F15">
            <v>11930139.779999999</v>
          </cell>
          <cell r="G15">
            <v>13884708.199999999</v>
          </cell>
        </row>
        <row r="16">
          <cell r="A16" t="str">
            <v>Land Improvements</v>
          </cell>
          <cell r="B16">
            <v>14987328.84</v>
          </cell>
          <cell r="C16">
            <v>-14987328.84</v>
          </cell>
          <cell r="D16">
            <v>0</v>
          </cell>
          <cell r="E16">
            <v>0</v>
          </cell>
          <cell r="F16">
            <v>0</v>
          </cell>
          <cell r="G16">
            <v>17302114.43</v>
          </cell>
        </row>
        <row r="17">
          <cell r="A17" t="str">
            <v>Property, Plant and Equipment, Net</v>
          </cell>
          <cell r="B17">
            <v>12126000.99</v>
          </cell>
          <cell r="C17">
            <v>0</v>
          </cell>
          <cell r="D17">
            <v>12126000.99</v>
          </cell>
          <cell r="E17">
            <v>0</v>
          </cell>
          <cell r="F17">
            <v>12126000.99</v>
          </cell>
          <cell r="G17">
            <v>2999098.46</v>
          </cell>
        </row>
        <row r="18">
          <cell r="A18" t="str">
            <v>Other Non Current Assets</v>
          </cell>
          <cell r="B18">
            <v>401057.16</v>
          </cell>
          <cell r="C18">
            <v>0</v>
          </cell>
          <cell r="D18">
            <v>401057.16</v>
          </cell>
          <cell r="E18">
            <v>0</v>
          </cell>
          <cell r="F18">
            <v>401057.16</v>
          </cell>
          <cell r="G18">
            <v>376057.16</v>
          </cell>
        </row>
        <row r="19">
          <cell r="A19" t="str">
            <v>Deposit</v>
          </cell>
          <cell r="B19">
            <v>479556.67</v>
          </cell>
          <cell r="C19">
            <v>3048052.69</v>
          </cell>
          <cell r="D19">
            <v>3527609.36</v>
          </cell>
          <cell r="E19">
            <v>0</v>
          </cell>
          <cell r="F19">
            <v>3527609.36</v>
          </cell>
          <cell r="G19">
            <v>6256148.1299999999</v>
          </cell>
        </row>
        <row r="21">
          <cell r="A21" t="str">
            <v>Total Assets</v>
          </cell>
          <cell r="B21">
            <v>1550793708.1600001</v>
          </cell>
          <cell r="C21">
            <v>1768320.14</v>
          </cell>
          <cell r="D21">
            <v>1552562028.3</v>
          </cell>
          <cell r="E21">
            <v>0</v>
          </cell>
          <cell r="F21">
            <v>1552562028.3</v>
          </cell>
          <cell r="G21">
            <v>1442104827.6800001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-119559446.91000001</v>
          </cell>
          <cell r="C24">
            <v>-5961093.5800000001</v>
          </cell>
          <cell r="D24">
            <v>-125520540.49000001</v>
          </cell>
          <cell r="E24">
            <v>0</v>
          </cell>
          <cell r="F24">
            <v>-125520540.49000001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-2604554.48</v>
          </cell>
          <cell r="C26">
            <v>73507.48</v>
          </cell>
          <cell r="D26">
            <v>-2531047</v>
          </cell>
          <cell r="E26">
            <v>0</v>
          </cell>
          <cell r="F26">
            <v>-2531047</v>
          </cell>
          <cell r="G26">
            <v>-1977483</v>
          </cell>
        </row>
        <row r="27">
          <cell r="A27" t="str">
            <v>Accrued Expenses</v>
          </cell>
          <cell r="B27">
            <v>-32132820.060000002</v>
          </cell>
          <cell r="C27">
            <v>-2108867.2200000002</v>
          </cell>
          <cell r="D27">
            <v>-34241687.280000001</v>
          </cell>
          <cell r="E27">
            <v>0</v>
          </cell>
          <cell r="F27">
            <v>-34241687.280000001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-3593030</v>
          </cell>
          <cell r="F28">
            <v>-3593030</v>
          </cell>
          <cell r="G28">
            <v>-5006515</v>
          </cell>
        </row>
        <row r="29">
          <cell r="A29" t="str">
            <v>Customer Advances or Deposits</v>
          </cell>
          <cell r="B29">
            <v>-85175166.879999995</v>
          </cell>
          <cell r="C29">
            <v>0</v>
          </cell>
          <cell r="D29">
            <v>-85175166.879999995</v>
          </cell>
          <cell r="E29">
            <v>3593030</v>
          </cell>
          <cell r="F29">
            <v>-81582136.879999995</v>
          </cell>
          <cell r="G29">
            <v>-122677061.61</v>
          </cell>
        </row>
        <row r="30">
          <cell r="A30" t="str">
            <v>Income Taxes Payable</v>
          </cell>
          <cell r="B30">
            <v>-24897461.829999998</v>
          </cell>
          <cell r="C30">
            <v>-1809649.8</v>
          </cell>
          <cell r="D30">
            <v>-26707111.629999999</v>
          </cell>
          <cell r="E30">
            <v>0</v>
          </cell>
          <cell r="F30">
            <v>-26707111.629999999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-2066291.94</v>
          </cell>
          <cell r="C32">
            <v>-325938.21000000002</v>
          </cell>
          <cell r="D32">
            <v>-2392230.15</v>
          </cell>
          <cell r="E32">
            <v>0</v>
          </cell>
          <cell r="F32">
            <v>-2392230.15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-14272223.960000001</v>
          </cell>
          <cell r="C34">
            <v>-189602.68</v>
          </cell>
          <cell r="D34">
            <v>-14461826.640000001</v>
          </cell>
          <cell r="E34">
            <v>0</v>
          </cell>
          <cell r="F34">
            <v>-14461826.640000001</v>
          </cell>
          <cell r="G34">
            <v>-27378353.199999999</v>
          </cell>
        </row>
        <row r="35">
          <cell r="A35" t="str">
            <v>Long Term Loan from Bank</v>
          </cell>
          <cell r="B35">
            <v>-124349782.02</v>
          </cell>
          <cell r="C35">
            <v>0</v>
          </cell>
          <cell r="D35">
            <v>-124349782.02</v>
          </cell>
          <cell r="E35">
            <v>0</v>
          </cell>
          <cell r="F35">
            <v>-124349782.02</v>
          </cell>
          <cell r="G35">
            <v>-165585286.5</v>
          </cell>
        </row>
        <row r="36">
          <cell r="A36" t="str">
            <v>Current portion of long term loans</v>
          </cell>
          <cell r="B36">
            <v>-463702861.85000002</v>
          </cell>
          <cell r="C36">
            <v>0</v>
          </cell>
          <cell r="D36">
            <v>-463702861.85000002</v>
          </cell>
          <cell r="E36">
            <v>0</v>
          </cell>
          <cell r="F36">
            <v>-463702861.85000002</v>
          </cell>
          <cell r="G36">
            <v>-486102839.27999997</v>
          </cell>
        </row>
        <row r="37">
          <cell r="A37" t="str">
            <v>payable for land purchase</v>
          </cell>
          <cell r="B37">
            <v>-64000000</v>
          </cell>
          <cell r="C37">
            <v>0</v>
          </cell>
          <cell r="D37">
            <v>-64000000</v>
          </cell>
          <cell r="E37">
            <v>0</v>
          </cell>
          <cell r="F37">
            <v>-64000000</v>
          </cell>
          <cell r="G37">
            <v>0</v>
          </cell>
        </row>
        <row r="38">
          <cell r="A38" t="str">
            <v>Total Liabilities</v>
          </cell>
          <cell r="B38">
            <v>-932760609.92999995</v>
          </cell>
          <cell r="C38">
            <v>-10321644.01</v>
          </cell>
          <cell r="D38">
            <v>-943082253.94000006</v>
          </cell>
          <cell r="E38">
            <v>0</v>
          </cell>
          <cell r="F38">
            <v>-943082253.94000006</v>
          </cell>
          <cell r="G38">
            <v>-1065581930.92</v>
          </cell>
        </row>
        <row r="40">
          <cell r="A40" t="str">
            <v>Common Stock Value (Excluding Additional Paid in Capital) - All Classes</v>
          </cell>
          <cell r="B40">
            <v>-500000000</v>
          </cell>
          <cell r="C40">
            <v>0</v>
          </cell>
          <cell r="D40">
            <v>-500000000</v>
          </cell>
          <cell r="E40">
            <v>0</v>
          </cell>
          <cell r="F40">
            <v>-500000000</v>
          </cell>
          <cell r="G40">
            <v>-292180000</v>
          </cell>
        </row>
        <row r="41">
          <cell r="A41" t="str">
            <v>Additional Paid in Capital</v>
          </cell>
          <cell r="B41">
            <v>-2304363</v>
          </cell>
          <cell r="C41">
            <v>0</v>
          </cell>
          <cell r="D41">
            <v>-2304363</v>
          </cell>
          <cell r="E41">
            <v>0</v>
          </cell>
          <cell r="F41">
            <v>-2304363</v>
          </cell>
          <cell r="G41">
            <v>-2304363</v>
          </cell>
        </row>
        <row r="42">
          <cell r="A42" t="str">
            <v>Retained Earnings</v>
          </cell>
          <cell r="B42">
            <v>-61288533.759999998</v>
          </cell>
          <cell r="C42">
            <v>3949245.72</v>
          </cell>
          <cell r="D42">
            <v>-57339288.039999999</v>
          </cell>
          <cell r="E42">
            <v>0</v>
          </cell>
          <cell r="F42">
            <v>-57339288.039999999</v>
          </cell>
          <cell r="G42">
            <v>-166362439.97999999</v>
          </cell>
        </row>
        <row r="43">
          <cell r="A43" t="str">
            <v>Net Income</v>
          </cell>
          <cell r="B43">
            <v>-219984647.47</v>
          </cell>
          <cell r="C43">
            <v>8654078.1500000004</v>
          </cell>
          <cell r="D43">
            <v>-211330569.31999999</v>
          </cell>
          <cell r="E43">
            <v>0</v>
          </cell>
          <cell r="F43">
            <v>-211330569.31999999</v>
          </cell>
          <cell r="G43">
            <v>-66176093.780000001</v>
          </cell>
        </row>
        <row r="44">
          <cell r="A44" t="str">
            <v>Dividend</v>
          </cell>
          <cell r="B44">
            <v>186294446</v>
          </cell>
          <cell r="C44">
            <v>0</v>
          </cell>
          <cell r="D44">
            <v>186294446</v>
          </cell>
          <cell r="E44">
            <v>0</v>
          </cell>
          <cell r="F44">
            <v>186294446</v>
          </cell>
          <cell r="G44">
            <v>161300000</v>
          </cell>
        </row>
        <row r="45">
          <cell r="A45" t="str">
            <v>Legal Reserve</v>
          </cell>
          <cell r="B45">
            <v>-20750000</v>
          </cell>
          <cell r="C45">
            <v>-4050000</v>
          </cell>
          <cell r="D45">
            <v>-24800000</v>
          </cell>
          <cell r="E45">
            <v>0</v>
          </cell>
          <cell r="F45">
            <v>-24800000</v>
          </cell>
          <cell r="G45">
            <v>-10800000</v>
          </cell>
        </row>
        <row r="46">
          <cell r="A46" t="str">
            <v>Total Stockholders' Equity</v>
          </cell>
          <cell r="B46">
            <v>-618033098.23000002</v>
          </cell>
          <cell r="C46">
            <v>8553323.8699999992</v>
          </cell>
          <cell r="D46">
            <v>-609479774.36000001</v>
          </cell>
          <cell r="E46">
            <v>0</v>
          </cell>
          <cell r="F46">
            <v>-609479774.36000001</v>
          </cell>
          <cell r="G46">
            <v>-376522896.75999999</v>
          </cell>
        </row>
        <row r="48">
          <cell r="A48" t="str">
            <v>Total Liabilities and Stockholders' Equity</v>
          </cell>
          <cell r="B48">
            <v>-1550793708.1600001</v>
          </cell>
          <cell r="C48">
            <v>-1768320.14</v>
          </cell>
          <cell r="D48">
            <v>-1552562028.3</v>
          </cell>
          <cell r="E48">
            <v>0</v>
          </cell>
          <cell r="F48">
            <v>-1552562028.3</v>
          </cell>
          <cell r="G48">
            <v>-1442104827.6800001</v>
          </cell>
        </row>
        <row r="50">
          <cell r="A50" t="str">
            <v>Real Estate Sales</v>
          </cell>
          <cell r="B50">
            <v>-1200322781.27</v>
          </cell>
          <cell r="C50">
            <v>-192322.43</v>
          </cell>
          <cell r="D50">
            <v>-1200515103.7</v>
          </cell>
          <cell r="E50">
            <v>0</v>
          </cell>
          <cell r="F50">
            <v>-1200515103.7</v>
          </cell>
          <cell r="G50">
            <v>-408233209.94999999</v>
          </cell>
        </row>
        <row r="51">
          <cell r="A51" t="str">
            <v>Other Revenues</v>
          </cell>
          <cell r="B51">
            <v>-6733645.1100000003</v>
          </cell>
          <cell r="C51">
            <v>199785</v>
          </cell>
          <cell r="D51">
            <v>-6533860.1100000003</v>
          </cell>
          <cell r="E51">
            <v>1123973</v>
          </cell>
          <cell r="F51">
            <v>-5409887.1100000003</v>
          </cell>
          <cell r="G51">
            <v>-2035973.05</v>
          </cell>
        </row>
        <row r="52">
          <cell r="A52" t="str">
            <v>Total Revenues</v>
          </cell>
          <cell r="B52">
            <v>-1207056426.3800001</v>
          </cell>
          <cell r="C52">
            <v>7462.57</v>
          </cell>
          <cell r="D52">
            <v>-1207048963.8099999</v>
          </cell>
          <cell r="E52">
            <v>1123973</v>
          </cell>
          <cell r="F52">
            <v>-1205924990.8099999</v>
          </cell>
          <cell r="G52">
            <v>-410269183</v>
          </cell>
        </row>
        <row r="54">
          <cell r="A54" t="str">
            <v>Cost of Real Estate Sales</v>
          </cell>
          <cell r="B54">
            <v>762843529.76000023</v>
          </cell>
          <cell r="C54">
            <v>1865344.06</v>
          </cell>
          <cell r="D54">
            <v>764708873.82000017</v>
          </cell>
          <cell r="E54">
            <v>0</v>
          </cell>
          <cell r="F54">
            <v>764708873.82000017</v>
          </cell>
          <cell r="G54">
            <v>248493285.36000001</v>
          </cell>
        </row>
        <row r="55">
          <cell r="A55" t="str">
            <v>Selling, General and Administrative Expenses</v>
          </cell>
          <cell r="B55">
            <v>149483452.29000008</v>
          </cell>
          <cell r="C55">
            <v>1315086.8600000001</v>
          </cell>
          <cell r="D55">
            <v>150798539.15000007</v>
          </cell>
          <cell r="E55">
            <v>-1123973</v>
          </cell>
          <cell r="F55">
            <v>149674566.15000007</v>
          </cell>
          <cell r="G55">
            <v>84008772.75999999</v>
          </cell>
        </row>
        <row r="56">
          <cell r="A56" t="str">
            <v>Total Expenses</v>
          </cell>
          <cell r="B56">
            <v>912326982.04999995</v>
          </cell>
          <cell r="C56">
            <v>3180430.92</v>
          </cell>
          <cell r="D56">
            <v>915507412.97000003</v>
          </cell>
          <cell r="E56">
            <v>-1123973</v>
          </cell>
          <cell r="F56">
            <v>914383439.97000003</v>
          </cell>
          <cell r="G56">
            <v>332502058.12</v>
          </cell>
        </row>
        <row r="58">
          <cell r="A58" t="str">
            <v>Operating Income/(Loss)</v>
          </cell>
          <cell r="B58">
            <v>-294729444.32999998</v>
          </cell>
          <cell r="C58">
            <v>3187893.49</v>
          </cell>
          <cell r="D58">
            <v>-291541550.83999997</v>
          </cell>
          <cell r="E58">
            <v>0</v>
          </cell>
          <cell r="F58">
            <v>-291541550.83999997</v>
          </cell>
          <cell r="G58">
            <v>-77767124.879999995</v>
          </cell>
        </row>
        <row r="60">
          <cell r="A60" t="str">
            <v>Interest Expense</v>
          </cell>
          <cell r="B60">
            <v>22447012.129999999</v>
          </cell>
          <cell r="C60">
            <v>3039402.24</v>
          </cell>
          <cell r="D60">
            <v>25486414.369999997</v>
          </cell>
          <cell r="E60">
            <v>0</v>
          </cell>
          <cell r="F60">
            <v>25486414.369999997</v>
          </cell>
          <cell r="G60">
            <v>4302084.7300000004</v>
          </cell>
        </row>
        <row r="61">
          <cell r="A61" t="str">
            <v>Provision for Income Taxes</v>
          </cell>
          <cell r="B61">
            <v>52297784.729999997</v>
          </cell>
          <cell r="C61">
            <v>2426782.42</v>
          </cell>
          <cell r="D61">
            <v>54724567.150000006</v>
          </cell>
          <cell r="E61">
            <v>0</v>
          </cell>
          <cell r="F61">
            <v>54724567.150000006</v>
          </cell>
          <cell r="G61">
            <v>7288946.370000001</v>
          </cell>
        </row>
        <row r="63">
          <cell r="A63" t="str">
            <v>Net Income</v>
          </cell>
          <cell r="B63">
            <v>-219984647.47</v>
          </cell>
          <cell r="C63">
            <v>8654078.1500000004</v>
          </cell>
          <cell r="D63">
            <v>-211330569.31999999</v>
          </cell>
          <cell r="E63">
            <v>0</v>
          </cell>
          <cell r="F63">
            <v>-211330569.31999999</v>
          </cell>
          <cell r="G63">
            <v>-66176093.780000001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/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/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/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/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/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/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/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/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/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/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/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/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/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/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/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/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/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/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/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/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/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/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/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/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/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/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/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/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/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/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/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/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/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/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/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/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/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/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/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/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/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/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/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/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/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/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/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/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/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/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/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/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/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/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/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/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/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/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/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/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/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/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/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/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/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/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/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/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/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/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/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/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/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/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/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/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/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/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/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/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/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/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/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/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/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/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/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/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/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/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/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/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/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/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/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/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/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/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/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/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/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/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/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/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/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/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/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/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/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/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/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/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/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/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/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/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/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/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/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/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/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/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/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/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/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/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/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/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/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/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/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/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/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/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/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/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/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/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/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/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/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/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/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/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/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/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/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/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/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/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/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/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/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/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/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/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/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/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/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/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/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/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/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/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/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/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/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/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/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/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/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/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/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/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/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/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/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/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/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/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/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/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/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/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/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/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/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/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/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/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/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/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/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/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/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/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/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/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/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/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/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/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/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/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/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/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/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/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/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/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/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/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/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/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/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/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/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/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/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/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/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/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/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/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/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/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/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/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/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/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/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/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/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/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/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/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/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/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/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/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/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/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/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/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/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/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/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/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/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/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/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/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/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/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/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/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/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/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/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/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/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/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/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/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/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/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/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/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/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/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/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/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/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/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/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/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/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/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/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/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/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/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/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/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/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/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/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/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/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/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/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/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/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/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/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/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/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/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/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/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/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/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/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/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/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/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/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/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/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/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/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/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/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/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/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/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/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/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/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/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/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/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/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/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/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/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/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/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/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/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/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/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/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/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/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/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/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/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/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/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/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/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/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/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/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/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/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/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/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/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/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/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/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/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/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/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/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/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/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/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/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/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/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/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/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/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/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/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/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/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/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/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/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/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/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/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/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/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/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/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/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/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/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/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/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/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/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/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/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/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/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/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/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/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/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/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/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/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/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/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/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/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/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/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/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/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/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/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/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/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/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/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/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/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/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/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/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/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/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/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/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/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/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/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/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/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/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/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/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/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/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/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/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/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/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/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/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/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/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/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/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/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/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/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/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/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/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/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/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/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/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/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/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/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/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/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/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/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/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/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/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/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/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/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/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/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/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/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/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/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/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/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/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/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/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/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/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/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/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/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/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/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/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/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/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/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/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/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/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/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/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/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/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/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/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/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/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/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/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/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/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/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/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/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/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/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/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/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/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/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/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/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/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/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/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/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/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/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/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/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/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/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/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/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/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/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/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/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/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/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/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/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/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/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/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/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/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/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/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/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/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/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/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/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/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/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/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/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/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/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/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/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/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/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/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/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/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/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/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/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/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/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/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/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/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/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/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/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/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/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/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/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/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/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/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/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/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/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/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/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/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/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/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/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/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/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/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/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/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/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/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/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/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/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/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/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/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/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/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/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/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/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/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/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/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/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/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/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/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/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/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/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/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/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/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/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/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/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/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/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/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/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/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/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/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/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/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/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/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/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/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/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/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/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/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/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/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/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/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/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/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/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/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/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/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/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/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/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/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/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/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/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/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/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/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/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/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/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/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/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/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/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/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/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/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/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/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/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/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/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/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/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/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/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/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/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/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/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/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/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/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/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/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/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/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/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/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/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/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/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/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/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/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/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/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/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/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/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/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/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/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/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/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/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/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/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/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/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/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/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/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/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/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/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/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/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/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/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/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/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/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/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/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/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/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/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/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/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/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/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/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/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/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/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/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/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/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/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/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/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/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/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/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/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/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/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/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/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/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/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/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/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/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/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/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/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/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/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/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/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/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/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/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/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/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/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/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/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/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/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/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/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/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/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/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/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/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/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/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/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/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/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/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/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/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/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/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/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/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/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/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/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/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/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/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/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/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/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/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/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/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/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/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/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/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/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/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/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/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/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/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/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/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/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/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/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/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/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/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/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/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/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/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/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/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/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/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/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/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/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/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/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/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/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/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/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/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/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/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/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/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/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/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/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/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/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/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/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/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/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/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/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/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/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/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/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/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/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/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/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/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/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/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/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/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/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/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/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/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/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/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/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/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/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/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/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/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/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/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/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/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/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/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/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/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/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/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/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/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/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/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/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/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/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/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/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/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/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/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/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/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/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/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/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/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/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/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/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/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/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/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/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/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/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/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/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/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/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/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/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/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/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/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/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/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/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/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/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/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/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/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/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/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/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/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/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/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/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/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/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/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/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/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/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/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/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/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/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/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/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/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/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/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/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/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/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/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/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/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/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/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/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/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/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/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/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/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/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/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/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/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/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/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/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/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/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/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/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/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/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/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/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/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/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/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/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/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/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/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/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/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/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/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/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/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/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/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/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/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/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/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/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/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/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/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/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/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/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/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/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/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/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/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/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/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/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/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/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/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/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/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/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/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/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/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/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/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/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/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/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/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/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/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/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/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/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/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/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/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/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/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/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/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/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/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/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/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/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/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/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/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/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/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/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/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/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/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/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/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/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/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/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/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/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/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/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/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/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/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/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/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/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/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/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/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/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/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/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/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/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/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/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/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/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/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/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/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/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/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/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/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/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/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/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/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/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/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/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/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/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/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/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/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/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/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/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/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/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/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/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/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/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/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/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/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/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/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/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/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/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/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/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/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/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/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/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/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/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/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/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/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/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/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/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/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/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/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/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/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/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/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/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/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/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/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/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/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/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/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/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/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/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/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/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/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/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/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/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/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/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/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/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/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/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/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/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/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/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/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/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/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/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/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/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/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/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/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/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/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/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/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/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/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/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/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/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/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/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/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/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/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/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/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/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/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/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/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/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/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/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/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/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/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/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/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/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/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/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/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/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/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/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/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/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/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/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/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/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/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/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/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/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/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/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/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/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/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/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/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/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/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/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/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/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/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/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/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/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/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/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/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/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/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/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/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/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/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/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/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/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/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/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/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/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/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/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/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/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/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/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/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/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/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/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/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/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/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/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/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/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/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/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/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/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/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/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/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/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/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/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/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/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/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/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/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/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/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/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/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/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/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/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/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/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/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/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/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/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/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/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/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/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/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/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/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/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/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/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/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/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/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/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/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/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/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/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/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/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/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/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/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/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/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/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/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/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/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/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/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/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/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/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/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/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/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/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/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/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/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/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/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/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/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/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/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/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/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/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/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/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/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/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/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/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/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/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/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/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/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/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/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/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/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/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/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/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/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/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/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/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/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/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/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/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/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/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/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/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/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/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/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/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/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/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/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/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/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/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/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/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/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/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/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/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/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/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/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/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/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/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/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/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/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/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/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/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/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/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/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/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/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/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/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/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/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/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/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/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/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/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/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/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/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/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/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/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/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/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/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/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/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/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/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/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/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/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/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/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/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/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/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/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/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/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/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/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/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/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/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/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/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/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/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/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/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/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/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/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/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/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/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/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/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/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/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/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/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/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/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/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/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/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/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/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/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/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/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/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/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/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/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/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/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/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/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/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/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/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/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/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/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/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/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/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/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/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/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/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/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/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/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/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/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/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/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/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/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/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/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/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/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/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/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/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/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/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/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/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/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/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/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/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/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/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/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/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/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/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/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/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/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/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/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/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/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/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/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/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/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/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/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/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/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/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/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/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/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/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/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/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/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/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/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/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/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/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/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/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/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/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/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/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/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/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/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/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/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/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/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/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/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/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/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/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/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/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/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/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/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/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/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/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/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/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/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/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/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/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/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/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/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/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/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/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/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/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/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/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/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/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/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/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/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/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/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/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/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/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/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/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/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/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/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/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/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/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/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/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/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/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/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/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/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/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/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/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/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/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/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/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/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/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/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/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/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/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/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/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/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/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/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/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/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/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/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/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/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/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/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/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/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/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/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/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/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/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/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/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/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/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/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/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/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/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/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/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/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/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/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/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/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/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/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/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/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/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/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/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/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/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/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/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/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/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/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/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/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/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/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/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/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/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/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/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/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/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/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/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/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/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/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/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/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/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/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/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/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/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/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/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/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/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/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/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/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/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/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/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/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/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/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/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/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/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/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/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/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/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/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/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/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/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/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/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/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/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/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/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/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/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/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/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/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/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/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/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/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/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/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/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/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/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/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/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/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/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/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/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/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/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/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/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/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/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/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/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/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/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/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/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/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/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/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/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/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/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/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/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/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/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/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/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/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/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/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/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/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/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/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/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/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/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/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/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/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/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/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/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/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/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/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/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/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/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/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/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/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/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/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/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/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/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/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/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/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/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/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/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/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/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/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/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/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/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/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/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/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/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/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/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/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/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/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/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/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/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/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/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/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/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/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/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/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/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/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/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/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/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/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/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/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/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/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/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/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/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/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/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/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/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/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/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/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/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/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/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/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/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/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/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/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/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FS-YTD"/>
      <sheetName val="BALANCE SHEET "/>
      <sheetName val="U-7"/>
      <sheetName val="JVID"/>
      <sheetName val="finance64k.u"/>
      <sheetName val="คงเหลือ GH"/>
      <sheetName val="E-1D"/>
      <sheetName val="Update_041110"/>
      <sheetName val="sub-mat2011"/>
      <sheetName val="Sheet2"/>
      <sheetName val="cutoff1"/>
      <sheetName val="DEP12"/>
      <sheetName val="Asset41_42"/>
      <sheetName val="6013"/>
      <sheetName val="master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G-BS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CB_1_-_Current"/>
      <sheetName val="SCB_2_-_Current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set date"/>
      <sheetName val="set_date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  <sheetName val="depn-Sep 03"/>
      <sheetName val="GLTable"/>
      <sheetName val="J1"/>
      <sheetName val="S03"/>
      <sheetName val="NLok"/>
      <sheetName val="明細"/>
      <sheetName val="กราฟ ผลิต"/>
      <sheetName val="PAN M4*25 FE CM3 P2"/>
      <sheetName val="BARS"/>
      <sheetName val="CHIP_Prod"/>
      <sheetName val="PSF_Prod"/>
      <sheetName val="Supplier Master IF"/>
      <sheetName val="KK Rev.1"/>
      <sheetName val="2005"/>
      <sheetName val="条件"/>
      <sheetName val="プリモ_S0"/>
      <sheetName val="プリモ_S1"/>
      <sheetName val="プリモ_S2"/>
      <sheetName val="プリモ_S3"/>
      <sheetName val="ADJ_-_RATE4"/>
      <sheetName val="TR_-_AP-_004"/>
      <sheetName val="ADJ___RATE4"/>
      <sheetName val="Sheet1_(2)4"/>
      <sheetName val="เงินกู้_MGC3"/>
      <sheetName val="TrialBalance_Q3-20023"/>
      <sheetName val="BALANCE_SHEET_4"/>
      <sheetName val="finance64k_u2"/>
      <sheetName val="SCB_1_-_Current2"/>
      <sheetName val="SCB_2_-_Current2"/>
      <sheetName val="set_date2"/>
      <sheetName val="Trial_Balance1"/>
      <sheetName val="คงเหลือ_GH3"/>
      <sheetName val="FDR-Jan-99_1"/>
      <sheetName val="Graph_DMG3"/>
      <sheetName val="Export_Sales1"/>
      <sheetName val="Domestic_Sales1"/>
      <sheetName val="Dealer_Sales1"/>
      <sheetName val="By_Person"/>
      <sheetName val="ADJ_-_RATE5"/>
      <sheetName val="TR_-_AP-_005"/>
      <sheetName val="ADJ___RATE5"/>
      <sheetName val="Sheet1_(2)5"/>
      <sheetName val="เงินกู้_MGC4"/>
      <sheetName val="TrialBalance_Q3-20024"/>
      <sheetName val="BALANCE_SHEET_5"/>
      <sheetName val="finance64k_u3"/>
      <sheetName val="SCB_1_-_Current3"/>
      <sheetName val="SCB_2_-_Current3"/>
      <sheetName val="set_date3"/>
      <sheetName val="Trial_Balance2"/>
      <sheetName val="คงเหลือ_GH4"/>
      <sheetName val="FDR-Jan-99_2"/>
      <sheetName val="Graph_DMG4"/>
      <sheetName val="Export_Sales2"/>
      <sheetName val="Domestic_Sales2"/>
      <sheetName val="Dealer_Sales2"/>
      <sheetName val="10-1_Media1"/>
      <sheetName val="Stock_Bal_สรรพากร_SBM3_JUN1"/>
      <sheetName val="New_Std__1"/>
      <sheetName val="BTR_BKK1"/>
      <sheetName val="By_Person1"/>
      <sheetName val="depn-Sep_03"/>
      <sheetName val="Supplier_Master_IF"/>
      <sheetName val="KK_Rev_1"/>
      <sheetName val="IS"/>
      <sheetName val="SC1.XLS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</sheetPr>
  <dimension ref="A1:Z214"/>
  <sheetViews>
    <sheetView zoomScaleNormal="100" workbookViewId="0">
      <pane xSplit="1" ySplit="7" topLeftCell="B8" activePane="bottomRight" state="frozen"/>
      <selection activeCell="O17" sqref="O17"/>
      <selection pane="topRight" activeCell="O17" sqref="O17"/>
      <selection pane="bottomLeft" activeCell="O17" sqref="O17"/>
      <selection pane="bottomRight" activeCell="O17" sqref="O17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41364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40999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1544976</v>
      </c>
      <c r="P7" s="35">
        <v>0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2226712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 t="e">
        <f>VLOOKUP(A9,#REF!,8,0)</f>
        <v>#REF!</v>
      </c>
      <c r="C9" s="44"/>
      <c r="D9" s="45" t="e">
        <f>IF(K9&gt;0,K9,0)</f>
        <v>#REF!</v>
      </c>
      <c r="E9" s="46"/>
      <c r="F9" s="45" t="e">
        <f>IF(K9&lt;0,-K9,0)</f>
        <v>#REF!</v>
      </c>
      <c r="G9" s="47"/>
      <c r="H9" s="43" t="e">
        <f>VLOOKUP(A9,#REF!,9,0)</f>
        <v>#REF!</v>
      </c>
      <c r="I9" s="48" t="e">
        <f>B9+D9-F9-H9</f>
        <v>#REF!</v>
      </c>
      <c r="K9" s="49" t="e">
        <f>H9-B9</f>
        <v>#REF!</v>
      </c>
      <c r="M9" s="40"/>
      <c r="N9" s="33" t="s">
        <v>215</v>
      </c>
      <c r="O9" s="50">
        <v>-210395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 t="e">
        <f>VLOOKUP(A11,#REF!,8,0)</f>
        <v>#REF!</v>
      </c>
      <c r="C11" s="58" t="s">
        <v>236</v>
      </c>
      <c r="D11" s="59" t="e">
        <f>IF(K11&gt;0,K11-D12+F12,0)</f>
        <v>#REF!</v>
      </c>
      <c r="E11" s="60"/>
      <c r="F11" s="61" t="e">
        <f>IF(K11&lt;0,-K11+D12-F12,0)</f>
        <v>#REF!</v>
      </c>
      <c r="G11" s="47"/>
      <c r="H11" s="43" t="e">
        <f>VLOOKUP(A11,#REF!,9,0)</f>
        <v>#REF!</v>
      </c>
      <c r="I11" s="48" t="e">
        <f>B11+D11+D12-F11-F12-H11</f>
        <v>#REF!</v>
      </c>
      <c r="K11" s="56" t="e">
        <f>H11-B11</f>
        <v>#REF!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3561293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 t="e">
        <f>VLOOKUP(A14,#REF!,8,0)</f>
        <v>#REF!</v>
      </c>
      <c r="C14" s="58" t="s">
        <v>242</v>
      </c>
      <c r="D14" s="59" t="e">
        <f>IF(K14&gt;0,K14-D15+F15,0)</f>
        <v>#REF!</v>
      </c>
      <c r="E14" s="60"/>
      <c r="F14" s="61" t="e">
        <f>IF(K14&lt;0,-K14+D15-F15,0)</f>
        <v>#REF!</v>
      </c>
      <c r="G14" s="47"/>
      <c r="H14" s="43" t="e">
        <f>VLOOKUP(A14,#REF!,9,0)</f>
        <v>#REF!</v>
      </c>
      <c r="I14" s="48" t="e">
        <f>B14+D14+D15-F14-F15-H14</f>
        <v>#REF!</v>
      </c>
      <c r="K14" s="49" t="e">
        <f>H14-B14</f>
        <v>#REF!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 t="e">
        <f>-B48</f>
        <v>#REF!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2077972.44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 t="e">
        <f>VLOOKUP(A17,#REF!,8,0)</f>
        <v>#REF!</v>
      </c>
      <c r="C17" s="58" t="s">
        <v>247</v>
      </c>
      <c r="D17" s="59" t="e">
        <f>IF(K17&gt;0,K17-D18+F18,0)</f>
        <v>#REF!</v>
      </c>
      <c r="E17" s="60"/>
      <c r="F17" s="61" t="e">
        <f>IF(K17&lt;0,-K17+D18-F18,0)</f>
        <v>#REF!</v>
      </c>
      <c r="G17" s="47"/>
      <c r="H17" s="43" t="e">
        <f>VLOOKUP(A17,#REF!,9,0)</f>
        <v>#REF!</v>
      </c>
      <c r="I17" s="48" t="e">
        <f>B17+D17+D18-F17-F18-H17</f>
        <v>#REF!</v>
      </c>
      <c r="K17" s="49" t="e">
        <f>H17-B17</f>
        <v>#REF!</v>
      </c>
      <c r="M17" s="79"/>
      <c r="N17" s="33" t="s">
        <v>248</v>
      </c>
      <c r="O17" s="34" t="e">
        <f>-#REF!</f>
        <v>#REF!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 t="e">
        <f>O15+O16-O17+O18</f>
        <v>#REF!</v>
      </c>
    </row>
    <row r="20" spans="1:25">
      <c r="A20" s="57" t="s">
        <v>251</v>
      </c>
      <c r="B20" s="43" t="e">
        <f>VLOOKUP(A20,#REF!,8,0)</f>
        <v>#REF!</v>
      </c>
      <c r="C20" s="58" t="s">
        <v>252</v>
      </c>
      <c r="D20" s="59" t="e">
        <f>IF(K20&gt;0,K20-D21+F21,0)</f>
        <v>#REF!</v>
      </c>
      <c r="E20" s="60"/>
      <c r="F20" s="61" t="e">
        <f>IF(K20&lt;0,-K20+D21-F21,0)</f>
        <v>#REF!</v>
      </c>
      <c r="G20" s="47"/>
      <c r="H20" s="43" t="e">
        <f>VLOOKUP(A20,#REF!,9,0)</f>
        <v>#REF!</v>
      </c>
      <c r="I20" s="48" t="e">
        <f>B20+D20+D21-F20-F21-H20</f>
        <v>#REF!</v>
      </c>
      <c r="K20" s="49" t="e">
        <f>H20-B20</f>
        <v>#REF!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 t="e">
        <f>VLOOKUP(A23,#REF!,8,0)</f>
        <v>#REF!</v>
      </c>
      <c r="C23" s="82" t="s">
        <v>256</v>
      </c>
      <c r="D23" s="71" t="e">
        <f>IF(K23&gt;0,K23,0)</f>
        <v>#REF!</v>
      </c>
      <c r="E23" s="83"/>
      <c r="F23" s="45" t="e">
        <f>IF(K23&lt;0,-K23,0)</f>
        <v>#REF!</v>
      </c>
      <c r="G23" s="47"/>
      <c r="H23" s="43" t="e">
        <f>VLOOKUP(A23,#REF!,9,0)</f>
        <v>#REF!</v>
      </c>
      <c r="I23" s="48" t="e">
        <f>B23+D23+D24-F23-F24-H23</f>
        <v>#REF!</v>
      </c>
      <c r="J23" s="84"/>
      <c r="K23" s="49" t="e">
        <f>H23-B23</f>
        <v>#REF!</v>
      </c>
      <c r="N23" s="13" t="s">
        <v>202</v>
      </c>
      <c r="O23" s="34">
        <v>18038.71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 t="e">
        <f>VLOOKUP(A25,#REF!,8,0)</f>
        <v>#REF!</v>
      </c>
      <c r="C25" s="82" t="s">
        <v>259</v>
      </c>
      <c r="D25" s="71" t="e">
        <f>IF(K25&gt;0,K25,0)</f>
        <v>#REF!</v>
      </c>
      <c r="E25" s="85"/>
      <c r="F25" s="45" t="e">
        <f>IF(K25&lt;0,-K25,0)</f>
        <v>#REF!</v>
      </c>
      <c r="G25" s="47"/>
      <c r="H25" s="43" t="e">
        <f>VLOOKUP(A25,#REF!,9,0)</f>
        <v>#REF!</v>
      </c>
      <c r="I25" s="48" t="e">
        <f>B25+D25+D26-F25-F26-H25</f>
        <v>#REF!</v>
      </c>
      <c r="K25" s="49" t="e">
        <f>H25-B25</f>
        <v>#REF!</v>
      </c>
      <c r="N25" s="13" t="s">
        <v>216</v>
      </c>
      <c r="O25" s="67">
        <f>O22+O23-O24</f>
        <v>18038.71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 t="e">
        <f>VLOOKUP(A27,#REF!,8,0)</f>
        <v>#REF!</v>
      </c>
      <c r="C27" s="86" t="s">
        <v>261</v>
      </c>
      <c r="D27" s="71" t="e">
        <f>IF(K27&gt;0,K27,0)</f>
        <v>#REF!</v>
      </c>
      <c r="E27" s="70"/>
      <c r="F27" s="45" t="e">
        <f>IF(K27&lt;0,-K27,0)</f>
        <v>#REF!</v>
      </c>
      <c r="G27" s="87"/>
      <c r="H27" s="43" t="e">
        <f>VLOOKUP(A27,#REF!,9,0)</f>
        <v>#REF!</v>
      </c>
      <c r="I27" s="48" t="e">
        <f>B27+D27+D28-F27-F28-H27</f>
        <v>#REF!</v>
      </c>
      <c r="K27" s="49" t="e">
        <f>H27-B27</f>
        <v>#REF!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72">
        <f>796878.32+20151</f>
        <v>817029.32</v>
      </c>
      <c r="Q29" s="92"/>
      <c r="R29" s="92"/>
      <c r="S29" s="92"/>
    </row>
    <row r="30" spans="1:25">
      <c r="A30" s="93" t="s">
        <v>264</v>
      </c>
      <c r="B30" s="94" t="e">
        <f>VLOOKUP(A30,#REF!,8,0)</f>
        <v>#REF!</v>
      </c>
      <c r="C30" s="95" t="s">
        <v>232</v>
      </c>
      <c r="D30" s="96">
        <v>2226711.64</v>
      </c>
      <c r="E30" s="97" t="s">
        <v>265</v>
      </c>
      <c r="F30" s="98">
        <f>-O10</f>
        <v>0</v>
      </c>
      <c r="G30" s="99" t="s">
        <v>266</v>
      </c>
      <c r="H30" s="94" t="e">
        <f>VLOOKUP(A30,#REF!,9,0)</f>
        <v>#REF!</v>
      </c>
      <c r="I30" s="100" t="e">
        <f>B30+D30+D31-F30-F31-H30</f>
        <v>#REF!</v>
      </c>
      <c r="K30" s="49" t="e">
        <f>H30-B30</f>
        <v>#REF!</v>
      </c>
      <c r="N30" s="13" t="s">
        <v>267</v>
      </c>
      <c r="O30" s="236">
        <v>424399.96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v>210394.8</v>
      </c>
      <c r="G31" s="99"/>
      <c r="H31" s="105"/>
      <c r="I31" s="100"/>
      <c r="K31" s="49"/>
      <c r="N31" s="13" t="s">
        <v>217</v>
      </c>
      <c r="O31" s="279">
        <f>O28+O29-O30</f>
        <v>392629.35999999993</v>
      </c>
      <c r="P31" s="47">
        <f>O31-20151</f>
        <v>372478.35999999993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 t="e">
        <f>VLOOKUP(A36,#REF!,8,0)</f>
        <v>#REF!</v>
      </c>
      <c r="C36" s="118"/>
      <c r="D36" s="71" t="e">
        <f>IF(K36&gt;0,K36,0)</f>
        <v>#REF!</v>
      </c>
      <c r="E36" s="70"/>
      <c r="F36" s="45" t="e">
        <f>IF(K36&lt;0,-K36,0)</f>
        <v>#REF!</v>
      </c>
      <c r="G36" s="47"/>
      <c r="H36" s="43" t="e">
        <f>VLOOKUP(A36,#REF!,9,0)</f>
        <v>#REF!</v>
      </c>
      <c r="I36" s="48" t="e">
        <f>B36+D36+D37-F36-F37-H36-F38</f>
        <v>#REF!</v>
      </c>
      <c r="K36" s="49" t="e">
        <f>H36-B36</f>
        <v>#REF!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 t="e">
        <f>VLOOKUP(A38,#REF!,8,0)</f>
        <v>#REF!</v>
      </c>
      <c r="C38" s="122"/>
      <c r="D38" s="123"/>
      <c r="E38" s="124"/>
      <c r="F38" s="123"/>
      <c r="G38" s="125"/>
      <c r="H38" s="121" t="e">
        <f>VLOOKUP(A38,#REF!,9,0)</f>
        <v>#REF!</v>
      </c>
      <c r="I38" s="126"/>
      <c r="K38" s="49" t="e">
        <f>H38-B38</f>
        <v>#REF!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 t="e">
        <f>VLOOKUP(A40,#REF!,8,0)</f>
        <v>#REF!</v>
      </c>
      <c r="C40" s="127" t="s">
        <v>275</v>
      </c>
      <c r="D40" s="59" t="e">
        <f>IF(K40&gt;0,K40-D41+F41,0)</f>
        <v>#REF!</v>
      </c>
      <c r="E40" s="60"/>
      <c r="F40" s="61" t="e">
        <f>IF(K40&lt;0,-K40+D41-F41,0)</f>
        <v>#REF!</v>
      </c>
      <c r="G40" s="47"/>
      <c r="H40" s="43" t="e">
        <f>VLOOKUP(A40,#REF!,9,0)</f>
        <v>#REF!</v>
      </c>
      <c r="I40" s="48" t="e">
        <f>B40+D40+D41-F40-F41-H40</f>
        <v>#REF!</v>
      </c>
      <c r="K40" s="49" t="e">
        <f>H40-B40</f>
        <v>#REF!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>
        <v>0</v>
      </c>
      <c r="E41" s="129" t="s">
        <v>277</v>
      </c>
      <c r="F41" s="78">
        <v>1000000</v>
      </c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 t="e">
        <f>VLOOKUP(A43,#REF!,8,0)</f>
        <v>#REF!</v>
      </c>
      <c r="C43" s="58" t="s">
        <v>279</v>
      </c>
      <c r="D43" s="59" t="e">
        <f>IF(K43&gt;0,K43-D44+F44,0)</f>
        <v>#REF!</v>
      </c>
      <c r="E43" s="60"/>
      <c r="F43" s="61" t="e">
        <f>IF(K43&lt;0,-K43+D44-F44,0)</f>
        <v>#REF!</v>
      </c>
      <c r="G43" s="47"/>
      <c r="H43" s="43" t="e">
        <f>VLOOKUP(A43,#REF!,9,0)</f>
        <v>#REF!</v>
      </c>
      <c r="I43" s="48" t="e">
        <f>B43+D43+D44-F43-F44-H43</f>
        <v>#REF!</v>
      </c>
      <c r="K43" s="49" t="e">
        <f>H43-B43</f>
        <v>#REF!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 t="e">
        <f>VLOOKUP(A46,#REF!,8,0)</f>
        <v>#REF!</v>
      </c>
      <c r="C46" s="44"/>
      <c r="D46" s="71" t="e">
        <f>IF(K46&gt;0,K46,0)</f>
        <v>#REF!</v>
      </c>
      <c r="E46" s="85"/>
      <c r="F46" s="45" t="e">
        <f>IF(K46&lt;0,-K46,0)</f>
        <v>#REF!</v>
      </c>
      <c r="G46" s="47"/>
      <c r="H46" s="43" t="e">
        <f>VLOOKUP(A46,#REF!,9,0)</f>
        <v>#REF!</v>
      </c>
      <c r="I46" s="48" t="e">
        <f>B46+D46+D47-F46-F47-H46</f>
        <v>#REF!</v>
      </c>
      <c r="K46" s="49" t="e">
        <f>H46-B46</f>
        <v>#REF!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 t="e">
        <f>VLOOKUP(A48,#REF!,8,0)</f>
        <v>#REF!</v>
      </c>
      <c r="C48" s="136" t="s">
        <v>282</v>
      </c>
      <c r="D48" s="59" t="e">
        <f>IF(K48&gt;0,K48-D49+F49,0)</f>
        <v>#REF!</v>
      </c>
      <c r="E48" s="60"/>
      <c r="F48" s="61" t="e">
        <f>IF(K48&lt;0,-K48+D49-F49,0)</f>
        <v>#REF!</v>
      </c>
      <c r="G48" s="87"/>
      <c r="H48" s="43" t="e">
        <f>VLOOKUP(A48,#REF!,9,0)</f>
        <v>#REF!</v>
      </c>
      <c r="I48" s="48" t="e">
        <f>B48+D48+D49-F48-F49-H48</f>
        <v>#REF!</v>
      </c>
      <c r="K48" s="49" t="e">
        <f>H48-B48</f>
        <v>#REF!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350900</v>
      </c>
      <c r="E49" s="129" t="s">
        <v>284</v>
      </c>
      <c r="F49" s="138">
        <v>2077972.44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 t="e">
        <f>VLOOKUP(A52,#REF!,8,0)</f>
        <v>#REF!</v>
      </c>
      <c r="C52" s="82" t="s">
        <v>286</v>
      </c>
      <c r="D52" s="71" t="e">
        <f>IF(K52&gt;0,K52,0)</f>
        <v>#REF!</v>
      </c>
      <c r="E52" s="85"/>
      <c r="F52" s="45">
        <v>0</v>
      </c>
      <c r="G52" s="47"/>
      <c r="H52" s="43" t="e">
        <f>VLOOKUP(A52,#REF!,9,0)</f>
        <v>#REF!</v>
      </c>
      <c r="I52" s="48" t="e">
        <f>B52+D52-F52-F53-H52</f>
        <v>#REF!</v>
      </c>
      <c r="K52" s="49" t="e">
        <f>H52-B52</f>
        <v>#REF!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 t="e">
        <f>VLOOKUP(A55,#REF!,8,0)</f>
        <v>#REF!</v>
      </c>
      <c r="C55" s="82" t="s">
        <v>288</v>
      </c>
      <c r="D55" s="71" t="e">
        <f>IF(K55&gt;0,K55,0)</f>
        <v>#REF!</v>
      </c>
      <c r="E55" s="85"/>
      <c r="F55" s="45" t="e">
        <f>IF(K55&lt;0,-K55,0)</f>
        <v>#REF!</v>
      </c>
      <c r="G55" s="47"/>
      <c r="H55" s="43" t="e">
        <f>VLOOKUP(A55,#REF!,9,0)</f>
        <v>#REF!</v>
      </c>
      <c r="I55" s="48" t="e">
        <f>B55+D55-F55-H55</f>
        <v>#REF!</v>
      </c>
      <c r="K55" s="49" t="e">
        <f>H55-B55</f>
        <v>#REF!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 t="e">
        <f>VLOOKUP(A57,#REF!,8,0)</f>
        <v>#REF!</v>
      </c>
      <c r="C57" s="58" t="s">
        <v>290</v>
      </c>
      <c r="D57" s="59" t="e">
        <f>IF(K57&gt;0,K57-D58-D59-D60+F58+F59+F60,0)</f>
        <v>#REF!</v>
      </c>
      <c r="E57" s="60"/>
      <c r="F57" s="61" t="e">
        <f>IF(K57&lt;0,-K57+D58+D59+D60+F58-F59-F60,0)</f>
        <v>#REF!</v>
      </c>
      <c r="G57" s="47"/>
      <c r="H57" s="43">
        <v>-1778240.75</v>
      </c>
      <c r="I57" s="48" t="e">
        <f>B57+D57+D58+D59+D60+F58-F59-F60-H57</f>
        <v>#REF!</v>
      </c>
      <c r="K57" s="49" t="e">
        <f>H57-B57</f>
        <v>#REF!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0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>
        <v>74125.5</v>
      </c>
      <c r="G59" s="47"/>
      <c r="H59" s="146">
        <f>B59-F59</f>
        <v>76616.5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148">
        <v>20151.25</v>
      </c>
      <c r="G60" s="47"/>
      <c r="H60" s="146">
        <f>B60-F60</f>
        <v>52482.75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 t="e">
        <f>VLOOKUP(A62,#REF!,8,0)</f>
        <v>#REF!</v>
      </c>
      <c r="C62" s="127" t="s">
        <v>297</v>
      </c>
      <c r="D62" s="71" t="e">
        <f>IF(K62&gt;0,K62,0)</f>
        <v>#REF!</v>
      </c>
      <c r="E62" s="60"/>
      <c r="F62" s="151" t="e">
        <f>IF(K62&lt;0,-K62,0)</f>
        <v>#REF!</v>
      </c>
      <c r="G62" s="87"/>
      <c r="H62" s="43" t="e">
        <f>VLOOKUP(A62,#REF!,9,0)</f>
        <v>#REF!</v>
      </c>
      <c r="I62" s="48" t="e">
        <f>B62+D62-F62-H62</f>
        <v>#REF!</v>
      </c>
      <c r="K62" s="49" t="e">
        <f>H62-B62</f>
        <v>#REF!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245" t="s">
        <v>298</v>
      </c>
      <c r="B65" s="246"/>
      <c r="C65" s="247"/>
      <c r="D65" s="248" t="e">
        <f>IF(K65&gt;0,K65,0)</f>
        <v>#REF!</v>
      </c>
      <c r="E65" s="249"/>
      <c r="F65" s="248" t="e">
        <f>IF(K65&lt;0,-K65,0)</f>
        <v>#REF!</v>
      </c>
      <c r="G65" s="250"/>
      <c r="H65" s="246" t="e">
        <f>VLOOKUP(A65,#REF!,9,0)</f>
        <v>#REF!</v>
      </c>
      <c r="I65" s="251" t="e">
        <f>B65+D65-F65-H65</f>
        <v>#REF!</v>
      </c>
      <c r="K65" s="49" t="e">
        <f>H65-B65</f>
        <v>#REF!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252"/>
      <c r="B66" s="246"/>
      <c r="C66" s="247"/>
      <c r="D66" s="248"/>
      <c r="E66" s="249"/>
      <c r="F66" s="248"/>
      <c r="G66" s="250"/>
      <c r="H66" s="253"/>
      <c r="I66" s="251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245" t="s">
        <v>299</v>
      </c>
      <c r="B67" s="246">
        <v>-248165512</v>
      </c>
      <c r="C67" s="247"/>
      <c r="D67" s="248">
        <v>25237978</v>
      </c>
      <c r="E67" s="249"/>
      <c r="F67" s="248">
        <v>82196000</v>
      </c>
      <c r="G67" s="250"/>
      <c r="H67" s="246" t="e">
        <f>VLOOKUP(A67,#REF!,9,0)</f>
        <v>#REF!</v>
      </c>
      <c r="I67" s="251" t="e">
        <f>B67+D67-F67-H67</f>
        <v>#REF!</v>
      </c>
      <c r="K67" s="49" t="e">
        <f>H67-B67</f>
        <v>#REF!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 t="e">
        <f>VLOOKUP(A70,#REF!,8,0)</f>
        <v>#REF!</v>
      </c>
      <c r="C70" s="153" t="s">
        <v>301</v>
      </c>
      <c r="D70" s="71" t="e">
        <f>IF(K70&gt;0,K70,0)</f>
        <v>#REF!</v>
      </c>
      <c r="E70" s="154"/>
      <c r="F70" s="45" t="e">
        <f>IF(K70&lt;0,-K70,0)</f>
        <v>#REF!</v>
      </c>
      <c r="G70" s="155"/>
      <c r="H70" s="43" t="e">
        <f>VLOOKUP(A70,#REF!,9,0)</f>
        <v>#REF!</v>
      </c>
      <c r="I70" s="48" t="e">
        <f>B70+D70-F70-H70</f>
        <v>#REF!</v>
      </c>
      <c r="K70" s="49" t="e">
        <f>H70-B70</f>
        <v>#REF!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302</v>
      </c>
      <c r="B72" s="43" t="e">
        <f>VLOOKUP(A72,#REF!,8,0)</f>
        <v>#REF!</v>
      </c>
      <c r="C72" s="153" t="s">
        <v>303</v>
      </c>
      <c r="D72" s="71" t="e">
        <f>IF(K72&gt;0,K72,0)</f>
        <v>#REF!</v>
      </c>
      <c r="E72" s="46"/>
      <c r="F72" s="45" t="e">
        <f>IF(K72&lt;0,-K72,0)</f>
        <v>#REF!</v>
      </c>
      <c r="G72" s="47"/>
      <c r="H72" s="43" t="e">
        <f>VLOOKUP(A72,#REF!,6,0)</f>
        <v>#REF!</v>
      </c>
      <c r="I72" s="48" t="e">
        <f>B72+D72-F72-H72</f>
        <v>#REF!</v>
      </c>
      <c r="K72" s="49" t="e">
        <f>H72-B72</f>
        <v>#REF!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 t="e">
        <f>VLOOKUP(A74,#REF!,8,0)</f>
        <v>#REF!</v>
      </c>
      <c r="C74" s="160"/>
      <c r="D74" s="161"/>
      <c r="E74" s="162"/>
      <c r="F74" s="161"/>
      <c r="G74" s="163"/>
      <c r="H74" s="121" t="e">
        <f>VLOOKUP(A74,#REF!,9,0)</f>
        <v>#REF!</v>
      </c>
      <c r="I74" s="164"/>
      <c r="K74" s="49" t="e">
        <f>H74-B74</f>
        <v>#REF!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 t="e">
        <f>VLOOKUP(A76,#REF!,8,0)</f>
        <v>#REF!</v>
      </c>
      <c r="C76" s="82" t="s">
        <v>305</v>
      </c>
      <c r="D76" s="71" t="e">
        <f>IF(K76&gt;0,K76,0)</f>
        <v>#REF!</v>
      </c>
      <c r="E76" s="46"/>
      <c r="F76" s="45" t="e">
        <f>IF(K76&lt;0,-K76,0)</f>
        <v>#REF!</v>
      </c>
      <c r="G76" s="47"/>
      <c r="H76" s="43" t="e">
        <f>VLOOKUP(A76,#REF!,9,0)</f>
        <v>#REF!</v>
      </c>
      <c r="I76" s="48" t="e">
        <f>B76+D76-F76-H76</f>
        <v>#REF!</v>
      </c>
      <c r="K76" s="49" t="e">
        <f>H76-B76</f>
        <v>#REF!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 t="e">
        <f>VLOOKUP(A78,#REF!,8,0)</f>
        <v>#REF!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 t="e">
        <f>VLOOKUP(A78,#REF!,9,0)</f>
        <v>#REF!</v>
      </c>
      <c r="I78" s="48" t="e">
        <f>B78+D78-F78-H78</f>
        <v>#REF!</v>
      </c>
      <c r="K78" s="49" t="e">
        <f>H78-B78</f>
        <v>#REF!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 t="e">
        <f>VLOOKUP(A79,#REF!,8,0)</f>
        <v>#REF!</v>
      </c>
      <c r="D79" s="71"/>
      <c r="E79" s="85"/>
      <c r="F79" s="71"/>
      <c r="G79" s="87"/>
      <c r="H79" s="43" t="e">
        <f>VLOOKUP(A79,#REF!,9,0)</f>
        <v>#REF!</v>
      </c>
      <c r="I79" s="48" t="e">
        <f>B79+D79-F79-H79</f>
        <v>#REF!</v>
      </c>
      <c r="K79" s="235" t="e">
        <f>H79-B79</f>
        <v>#REF!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 t="e">
        <f>VLOOKUP(A80,#REF!,8,0)</f>
        <v>#REF!</v>
      </c>
      <c r="C80" s="13"/>
      <c r="D80" s="71" t="e">
        <f>IF(K80&gt;0,K80,0)</f>
        <v>#REF!</v>
      </c>
      <c r="E80" s="46"/>
      <c r="F80" s="45" t="e">
        <f>IF(K80&lt;0,-K80,0)</f>
        <v>#REF!</v>
      </c>
      <c r="G80" s="47"/>
      <c r="H80" s="43" t="e">
        <f>VLOOKUP(A80,#REF!,9,0)</f>
        <v>#REF!</v>
      </c>
      <c r="I80" s="48" t="e">
        <f>B80+D80-F80-H80</f>
        <v>#REF!</v>
      </c>
      <c r="K80" s="49" t="e">
        <f>H80-B80</f>
        <v>#REF!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82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43">
        <v>-156552835.03999999</v>
      </c>
      <c r="C82" s="44"/>
      <c r="D82" s="45">
        <f>IF(K92&gt;0,K92,0)</f>
        <v>0</v>
      </c>
      <c r="E82" s="46"/>
      <c r="F82" s="45">
        <v>0</v>
      </c>
      <c r="G82" s="47"/>
      <c r="H82" s="43" t="e">
        <f>#REF!</f>
        <v>#REF!</v>
      </c>
      <c r="I82" s="72"/>
      <c r="J82" s="84"/>
      <c r="K82" s="49" t="e">
        <f>H82-B82</f>
        <v>#REF!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43" t="e">
        <f>VLOOKUP(A83,#REF!,8,0)</f>
        <v>#REF!</v>
      </c>
      <c r="C83" s="44"/>
      <c r="D83" s="45">
        <f>IF(K93&gt;0,K93,0)</f>
        <v>0</v>
      </c>
      <c r="E83" s="46"/>
      <c r="F83" s="45">
        <v>0</v>
      </c>
      <c r="G83" s="47"/>
      <c r="H83" s="43">
        <v>1508180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 t="e">
        <f>SUM(B82:B83)</f>
        <v>#REF!</v>
      </c>
      <c r="C84" s="44" t="s">
        <v>312</v>
      </c>
      <c r="D84" s="45">
        <v>0</v>
      </c>
      <c r="E84" s="169" t="s">
        <v>313</v>
      </c>
      <c r="F84" s="45" t="e">
        <f>H94</f>
        <v>#REF!</v>
      </c>
      <c r="G84" s="47"/>
      <c r="H84" s="168" t="e">
        <f>SUM(H82:H83)</f>
        <v>#REF!</v>
      </c>
      <c r="I84" s="48" t="e">
        <f>-B84-D84+F84+H84-F86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57" t="s">
        <v>312</v>
      </c>
      <c r="B86" s="43" t="e">
        <f>VLOOKUP(A86,#REF!,8,0)</f>
        <v>#REF!</v>
      </c>
      <c r="C86" s="44"/>
      <c r="D86" s="71" t="e">
        <f>IF(K86&gt;0,K86,0)</f>
        <v>#REF!</v>
      </c>
      <c r="E86" s="46"/>
      <c r="F86" s="45" t="e">
        <f>IF(K86&lt;0,-K86,0)</f>
        <v>#REF!</v>
      </c>
      <c r="G86" s="47"/>
      <c r="H86" s="43" t="e">
        <f>VLOOKUP(A86,#REF!,9,0)</f>
        <v>#REF!</v>
      </c>
      <c r="I86" s="48" t="e">
        <f>B86+D86-F86-H86</f>
        <v>#REF!</v>
      </c>
      <c r="K86" s="49" t="e">
        <f>H86-B86</f>
        <v>#REF!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 t="e">
        <f>VLOOKUP(A89,#REF!,8,0)</f>
        <v>#REF!</v>
      </c>
      <c r="C89" s="160"/>
      <c r="D89" s="161"/>
      <c r="E89" s="162"/>
      <c r="F89" s="161"/>
      <c r="G89" s="163"/>
      <c r="H89" s="121" t="e">
        <f>VLOOKUP(A89,#REF!,9,0)</f>
        <v>#REF!</v>
      </c>
      <c r="I89" s="163"/>
      <c r="K89" s="49" t="e">
        <f>H89-B89</f>
        <v>#REF!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 t="e">
        <f>B38+B89</f>
        <v>#REF!</v>
      </c>
      <c r="C90" s="44"/>
      <c r="D90" s="45"/>
      <c r="E90" s="46"/>
      <c r="F90" s="45"/>
      <c r="G90" s="47"/>
      <c r="H90" s="55" t="e">
        <f>H38+H89</f>
        <v>#REF!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 t="e">
        <f>SUM(D9:D89)</f>
        <v>#REF!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 t="e">
        <f>VLOOKUP(A94,#REF!,7,0)</f>
        <v>#REF!</v>
      </c>
      <c r="C94" s="44"/>
      <c r="D94" s="45"/>
      <c r="E94" s="46"/>
      <c r="F94" s="45"/>
      <c r="G94" s="47"/>
      <c r="H94" s="43" t="e">
        <f>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 t="e">
        <f>-H94-#REF!</f>
        <v>#REF!</v>
      </c>
      <c r="E99" s="181"/>
      <c r="F99" s="182">
        <f>D87</f>
        <v>0</v>
      </c>
      <c r="G99" s="32"/>
      <c r="H99" s="183" t="e">
        <f>D99-F99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5" t="s">
        <v>317</v>
      </c>
      <c r="B100" s="176"/>
      <c r="C100" s="185"/>
      <c r="D100" s="180"/>
      <c r="E100" s="181"/>
      <c r="F100" s="182"/>
      <c r="G100" s="32"/>
      <c r="H100" s="183"/>
      <c r="I100" s="32"/>
      <c r="K100" s="49"/>
    </row>
    <row r="101" spans="1:23" ht="12" customHeight="1">
      <c r="A101" s="175" t="s">
        <v>318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8" t="s">
        <v>319</v>
      </c>
      <c r="B102" s="176"/>
      <c r="C102" s="179" t="s">
        <v>320</v>
      </c>
      <c r="D102" s="180">
        <f>F33</f>
        <v>0</v>
      </c>
      <c r="E102" s="181"/>
      <c r="F102" s="182">
        <f>D33</f>
        <v>0</v>
      </c>
      <c r="G102" s="32"/>
      <c r="H102" s="183">
        <f>D102-F102</f>
        <v>0</v>
      </c>
      <c r="I102" s="184"/>
      <c r="K102" s="49"/>
    </row>
    <row r="103" spans="1:23" ht="12" customHeight="1">
      <c r="A103" s="178" t="s">
        <v>321</v>
      </c>
      <c r="B103" s="176"/>
      <c r="C103" s="179" t="s">
        <v>268</v>
      </c>
      <c r="D103" s="180">
        <f>F31</f>
        <v>210394.8</v>
      </c>
      <c r="E103" s="181"/>
      <c r="F103" s="45"/>
      <c r="G103" s="32"/>
      <c r="H103" s="186">
        <f>D103-F103</f>
        <v>210394.8</v>
      </c>
      <c r="I103" s="184"/>
      <c r="J103" s="196" t="s">
        <v>331</v>
      </c>
      <c r="K103" s="49"/>
    </row>
    <row r="104" spans="1:23" ht="12" customHeight="1">
      <c r="A104" s="178" t="s">
        <v>322</v>
      </c>
      <c r="B104" s="176"/>
      <c r="C104" s="179" t="s">
        <v>323</v>
      </c>
      <c r="D104" s="180"/>
      <c r="E104" s="181"/>
      <c r="F104" s="182">
        <f>O23</f>
        <v>18038.71</v>
      </c>
      <c r="G104" s="32"/>
      <c r="H104" s="186">
        <f>D104-F104</f>
        <v>-18038.71</v>
      </c>
      <c r="I104" s="184"/>
      <c r="J104" s="196"/>
      <c r="K104" s="49"/>
    </row>
    <row r="105" spans="1:23" ht="12" customHeight="1">
      <c r="A105" s="178" t="s">
        <v>324</v>
      </c>
      <c r="B105" s="176"/>
      <c r="C105" s="179" t="s">
        <v>325</v>
      </c>
      <c r="D105" s="180">
        <f>O29</f>
        <v>817029.32</v>
      </c>
      <c r="E105" s="181"/>
      <c r="F105" s="182"/>
      <c r="G105" s="32"/>
      <c r="H105" s="186">
        <f>D105-F105</f>
        <v>817029.32</v>
      </c>
      <c r="I105" s="184"/>
      <c r="J105" s="196"/>
      <c r="K105" s="45"/>
    </row>
    <row r="106" spans="1:23" ht="12" customHeight="1">
      <c r="A106" s="178" t="s">
        <v>326</v>
      </c>
      <c r="B106" s="176"/>
      <c r="C106" s="179" t="s">
        <v>327</v>
      </c>
      <c r="D106" s="180">
        <f>F59</f>
        <v>74125.5</v>
      </c>
      <c r="E106" s="181"/>
      <c r="F106" s="182"/>
      <c r="G106" s="32"/>
      <c r="H106" s="187">
        <f>D106-F106</f>
        <v>74125.5</v>
      </c>
      <c r="I106" s="184"/>
      <c r="J106" s="16"/>
      <c r="K106" s="188"/>
    </row>
    <row r="107" spans="1:23" ht="12" customHeight="1">
      <c r="A107" s="175" t="s">
        <v>328</v>
      </c>
      <c r="B107" s="176"/>
      <c r="C107" s="179"/>
      <c r="D107" s="180"/>
      <c r="E107" s="181"/>
      <c r="F107" s="182"/>
      <c r="G107" s="32"/>
      <c r="H107" s="183"/>
      <c r="I107" s="184"/>
      <c r="K107" s="45"/>
    </row>
    <row r="108" spans="1:23" ht="12" customHeight="1">
      <c r="A108" s="175" t="s">
        <v>329</v>
      </c>
      <c r="B108" s="176"/>
      <c r="C108" s="179"/>
      <c r="D108" s="180"/>
      <c r="E108" s="181"/>
      <c r="F108" s="182"/>
      <c r="G108" s="32"/>
      <c r="H108" s="183" t="e">
        <f>SUM(H99:H106)</f>
        <v>#REF!</v>
      </c>
      <c r="I108" s="32"/>
      <c r="K108" s="45"/>
    </row>
    <row r="109" spans="1:23" ht="12" customHeight="1">
      <c r="A109" s="175" t="s">
        <v>330</v>
      </c>
      <c r="B109" s="176"/>
      <c r="C109" s="179"/>
      <c r="D109" s="180"/>
      <c r="E109" s="181"/>
      <c r="F109" s="182"/>
      <c r="G109" s="32"/>
      <c r="H109" s="183"/>
      <c r="I109" s="184"/>
      <c r="K109" s="45"/>
    </row>
    <row r="110" spans="1:23" ht="12" customHeight="1">
      <c r="A110" s="189" t="str">
        <f>[23]SCF!C19</f>
        <v xml:space="preserve">Cost of property development projects </v>
      </c>
      <c r="B110" s="190"/>
      <c r="C110" s="191"/>
      <c r="D110" s="192"/>
      <c r="E110" s="193"/>
      <c r="F110" s="192" t="e">
        <f>D14-F123</f>
        <v>#REF!</v>
      </c>
      <c r="G110" s="194"/>
      <c r="H110" s="195" t="e">
        <f t="shared" ref="H110:H115" si="0">D110-F110</f>
        <v>#REF!</v>
      </c>
      <c r="I110" s="32"/>
      <c r="J110" s="196" t="s">
        <v>331</v>
      </c>
      <c r="K110" s="45"/>
    </row>
    <row r="111" spans="1:23" ht="12" customHeight="1">
      <c r="A111" s="197" t="s">
        <v>332</v>
      </c>
      <c r="B111" s="198"/>
      <c r="C111" s="179"/>
      <c r="D111" s="182" t="e">
        <f>F20</f>
        <v>#REF!</v>
      </c>
      <c r="E111" s="181"/>
      <c r="F111" s="182"/>
      <c r="G111" s="32"/>
      <c r="H111" s="186" t="e">
        <f t="shared" si="0"/>
        <v>#REF!</v>
      </c>
      <c r="I111" s="32"/>
      <c r="J111" s="196" t="s">
        <v>331</v>
      </c>
      <c r="K111" s="45"/>
    </row>
    <row r="112" spans="1:23" ht="11.25" customHeight="1">
      <c r="A112" s="197" t="str">
        <f>[23]SCF!C21</f>
        <v>Deposits for land purchases</v>
      </c>
      <c r="C112" s="179" t="s">
        <v>252</v>
      </c>
      <c r="D112" s="182" t="e">
        <f>F23</f>
        <v>#REF!</v>
      </c>
      <c r="E112" s="181"/>
      <c r="F112" s="182" t="e">
        <f>D23</f>
        <v>#REF!</v>
      </c>
      <c r="G112" s="32"/>
      <c r="H112" s="186" t="e">
        <f t="shared" si="0"/>
        <v>#REF!</v>
      </c>
      <c r="I112" s="32"/>
      <c r="J112" s="196" t="s">
        <v>331</v>
      </c>
      <c r="K112" s="45"/>
    </row>
    <row r="113" spans="1:11" ht="11.25" customHeight="1">
      <c r="A113" s="178" t="s">
        <v>188</v>
      </c>
      <c r="B113" s="176"/>
      <c r="C113" s="179" t="s">
        <v>261</v>
      </c>
      <c r="D113" s="182" t="e">
        <f>F17</f>
        <v>#REF!</v>
      </c>
      <c r="E113" s="181"/>
      <c r="F113" s="182" t="e">
        <f>D17</f>
        <v>#REF!</v>
      </c>
      <c r="G113" s="32"/>
      <c r="H113" s="186" t="e">
        <f t="shared" si="0"/>
        <v>#REF!</v>
      </c>
      <c r="I113" s="184"/>
      <c r="J113" s="196" t="s">
        <v>331</v>
      </c>
      <c r="K113" s="45"/>
    </row>
    <row r="114" spans="1:11" ht="11.25" customHeight="1">
      <c r="A114" s="178" t="s">
        <v>333</v>
      </c>
      <c r="B114" s="176"/>
      <c r="C114" s="179"/>
      <c r="D114" s="182" t="e">
        <f>F36</f>
        <v>#REF!</v>
      </c>
      <c r="E114" s="181"/>
      <c r="F114" s="182" t="e">
        <f>D36</f>
        <v>#REF!</v>
      </c>
      <c r="G114" s="32"/>
      <c r="H114" s="186" t="e">
        <f t="shared" si="0"/>
        <v>#REF!</v>
      </c>
      <c r="I114" s="184"/>
      <c r="J114" s="196" t="s">
        <v>331</v>
      </c>
      <c r="K114" s="45"/>
    </row>
    <row r="115" spans="1:11" ht="11.25" customHeight="1">
      <c r="A115" s="178" t="s">
        <v>334</v>
      </c>
      <c r="B115" s="176"/>
      <c r="C115" s="179"/>
      <c r="D115" s="182" t="e">
        <f>F27</f>
        <v>#REF!</v>
      </c>
      <c r="E115" s="181"/>
      <c r="F115" s="182" t="e">
        <f>D27</f>
        <v>#REF!</v>
      </c>
      <c r="G115" s="32"/>
      <c r="H115" s="186" t="e">
        <f t="shared" si="0"/>
        <v>#REF!</v>
      </c>
      <c r="I115" s="184"/>
      <c r="J115" s="196" t="s">
        <v>331</v>
      </c>
      <c r="K115" s="45"/>
    </row>
    <row r="116" spans="1:11" ht="11.25" customHeight="1">
      <c r="A116" s="175" t="s">
        <v>335</v>
      </c>
      <c r="B116" s="176"/>
      <c r="C116" s="179"/>
      <c r="D116" s="180"/>
      <c r="E116" s="181"/>
      <c r="F116" s="182"/>
      <c r="G116" s="32"/>
      <c r="H116" s="183"/>
      <c r="I116" s="184"/>
      <c r="K116" s="45"/>
    </row>
    <row r="117" spans="1:11" ht="11.25" customHeight="1">
      <c r="A117" s="199" t="s">
        <v>336</v>
      </c>
      <c r="B117" s="200"/>
      <c r="C117" s="179" t="s">
        <v>279</v>
      </c>
      <c r="D117" s="180" t="e">
        <f>F43</f>
        <v>#REF!</v>
      </c>
      <c r="E117" s="181"/>
      <c r="F117" s="182" t="e">
        <f>D43</f>
        <v>#REF!</v>
      </c>
      <c r="G117" s="32"/>
      <c r="H117" s="186" t="e">
        <f>D117-F117</f>
        <v>#REF!</v>
      </c>
      <c r="I117" s="32"/>
      <c r="J117" s="196" t="s">
        <v>331</v>
      </c>
      <c r="K117" s="45"/>
    </row>
    <row r="118" spans="1:11" ht="11.25" customHeight="1">
      <c r="A118" s="57" t="s">
        <v>287</v>
      </c>
      <c r="B118" s="176"/>
      <c r="C118" s="179" t="s">
        <v>288</v>
      </c>
      <c r="D118" s="180" t="e">
        <f>F55</f>
        <v>#REF!</v>
      </c>
      <c r="E118" s="181"/>
      <c r="F118" s="182" t="e">
        <f>D55</f>
        <v>#REF!</v>
      </c>
      <c r="G118" s="32"/>
      <c r="H118" s="186" t="e">
        <f>D118-F118</f>
        <v>#REF!</v>
      </c>
      <c r="I118" s="184"/>
      <c r="J118" s="196" t="s">
        <v>331</v>
      </c>
      <c r="K118" s="45"/>
    </row>
    <row r="119" spans="1:11" ht="11.25" customHeight="1">
      <c r="A119" s="57" t="s">
        <v>337</v>
      </c>
      <c r="B119" s="176"/>
      <c r="C119" s="179"/>
      <c r="D119" s="180"/>
      <c r="E119" s="181"/>
      <c r="F119" s="182" t="e">
        <f>D52+424340</f>
        <v>#REF!</v>
      </c>
      <c r="G119" s="32"/>
      <c r="H119" s="186" t="e">
        <f>D119-F119</f>
        <v>#REF!</v>
      </c>
      <c r="I119" s="184"/>
      <c r="J119" s="196" t="s">
        <v>331</v>
      </c>
      <c r="K119" s="45"/>
    </row>
    <row r="120" spans="1:11" ht="11.25" customHeight="1">
      <c r="A120" s="150" t="s">
        <v>296</v>
      </c>
      <c r="B120" s="176"/>
      <c r="C120" s="179"/>
      <c r="D120" s="180" t="e">
        <f>F62</f>
        <v>#REF!</v>
      </c>
      <c r="E120" s="181"/>
      <c r="F120" s="182"/>
      <c r="G120" s="32"/>
      <c r="H120" s="186" t="e">
        <f>D120-F120</f>
        <v>#REF!</v>
      </c>
      <c r="I120" s="184"/>
      <c r="J120" s="196" t="s">
        <v>331</v>
      </c>
      <c r="K120" s="45"/>
    </row>
    <row r="121" spans="1:11" ht="11.25" customHeight="1">
      <c r="A121" s="178" t="s">
        <v>338</v>
      </c>
      <c r="B121" s="176"/>
      <c r="C121" s="179" t="s">
        <v>339</v>
      </c>
      <c r="D121" s="180" t="e">
        <f>F70+F72</f>
        <v>#REF!</v>
      </c>
      <c r="E121" s="181"/>
      <c r="F121" s="182" t="e">
        <f>D70</f>
        <v>#REF!</v>
      </c>
      <c r="G121" s="32"/>
      <c r="H121" s="186" t="e">
        <f>D121-F121</f>
        <v>#REF!</v>
      </c>
      <c r="I121" s="184"/>
      <c r="J121" s="196" t="s">
        <v>331</v>
      </c>
      <c r="K121" s="45"/>
    </row>
    <row r="122" spans="1:11" ht="11.25" customHeight="1">
      <c r="A122" s="175" t="s">
        <v>340</v>
      </c>
      <c r="B122" s="176"/>
      <c r="C122" s="179"/>
      <c r="D122" s="180"/>
      <c r="E122" s="201"/>
      <c r="F122" s="182"/>
      <c r="G122" s="32"/>
      <c r="H122" s="183"/>
      <c r="I122" s="184"/>
    </row>
    <row r="123" spans="1:11" ht="11.25" customHeight="1">
      <c r="A123" s="202" t="s">
        <v>341</v>
      </c>
      <c r="B123" s="165"/>
      <c r="C123" s="191"/>
      <c r="D123" s="203"/>
      <c r="E123" s="204"/>
      <c r="F123" s="192">
        <v>7536294.5099999998</v>
      </c>
      <c r="G123" s="194"/>
      <c r="H123" s="195">
        <f>D123-F123</f>
        <v>-7536294.5099999998</v>
      </c>
      <c r="I123" s="32"/>
      <c r="J123" s="196" t="s">
        <v>331</v>
      </c>
    </row>
    <row r="124" spans="1:11" ht="11.25" customHeight="1">
      <c r="A124" s="205" t="s">
        <v>375</v>
      </c>
      <c r="B124" s="206"/>
      <c r="C124" s="207"/>
      <c r="D124" s="208"/>
      <c r="E124" s="209"/>
      <c r="F124" s="210">
        <f>P31</f>
        <v>372478.35999999993</v>
      </c>
      <c r="G124" s="211"/>
      <c r="H124" s="212">
        <f>D124-F124</f>
        <v>-372478.35999999993</v>
      </c>
      <c r="I124" s="184"/>
      <c r="J124" s="196"/>
    </row>
    <row r="125" spans="1:11" ht="11.25" customHeight="1">
      <c r="A125" s="178" t="s">
        <v>342</v>
      </c>
      <c r="C125" s="179"/>
      <c r="D125" s="213">
        <f>F104</f>
        <v>18038.71</v>
      </c>
      <c r="E125" s="214"/>
      <c r="F125" s="182"/>
      <c r="G125" s="32"/>
      <c r="H125" s="186">
        <f>D125-F125</f>
        <v>18038.71</v>
      </c>
      <c r="I125" s="184"/>
      <c r="J125" s="196"/>
    </row>
    <row r="126" spans="1:11" ht="11.25" customHeight="1">
      <c r="A126" s="237" t="s">
        <v>250</v>
      </c>
      <c r="B126" s="238"/>
      <c r="C126" s="239" t="s">
        <v>343</v>
      </c>
      <c r="D126" s="240"/>
      <c r="E126" s="241"/>
      <c r="F126" s="242" t="e">
        <f>O19</f>
        <v>#REF!</v>
      </c>
      <c r="G126" s="243"/>
      <c r="H126" s="244" t="e">
        <f>D126-F126</f>
        <v>#REF!</v>
      </c>
      <c r="I126" s="184"/>
      <c r="J126" s="196"/>
    </row>
    <row r="127" spans="1:11" ht="11.25" customHeight="1">
      <c r="A127" s="175" t="s">
        <v>344</v>
      </c>
      <c r="B127" s="215"/>
      <c r="C127" s="179"/>
      <c r="D127" s="214"/>
      <c r="E127" s="214"/>
      <c r="F127" s="182"/>
      <c r="G127" s="32"/>
      <c r="H127" s="216" t="e">
        <f>SUM(H108:H126)</f>
        <v>#REF!</v>
      </c>
      <c r="I127" s="217"/>
    </row>
    <row r="128" spans="1:11" ht="11.25" customHeight="1">
      <c r="A128" s="175" t="s">
        <v>345</v>
      </c>
      <c r="B128" s="176"/>
      <c r="C128" s="179"/>
      <c r="D128" s="180"/>
      <c r="E128" s="218"/>
      <c r="F128" s="182"/>
      <c r="G128" s="32"/>
      <c r="H128" s="183"/>
      <c r="I128" s="184"/>
    </row>
    <row r="129" spans="1:10" ht="11.25" customHeight="1">
      <c r="A129" s="219" t="str">
        <f>'[23]SCF(2)'!B9</f>
        <v>Purchase of equipment</v>
      </c>
      <c r="C129" s="179" t="s">
        <v>346</v>
      </c>
      <c r="D129" s="220"/>
      <c r="E129" s="218"/>
      <c r="F129" s="182">
        <f>D30</f>
        <v>2226711.64</v>
      </c>
      <c r="G129" s="32"/>
      <c r="H129" s="186">
        <f>D129-F129</f>
        <v>-2226711.64</v>
      </c>
      <c r="I129" s="32"/>
      <c r="J129" s="196" t="s">
        <v>331</v>
      </c>
    </row>
    <row r="130" spans="1:10" ht="11.25" customHeight="1">
      <c r="A130" s="219" t="str">
        <f>'[23]SCF(2)'!B11</f>
        <v>Paid for land held for development</v>
      </c>
      <c r="C130" s="179" t="s">
        <v>347</v>
      </c>
      <c r="D130" s="180"/>
      <c r="E130" s="218"/>
      <c r="F130" s="182" t="e">
        <f>D25</f>
        <v>#REF!</v>
      </c>
      <c r="G130" s="32"/>
      <c r="H130" s="186" t="e">
        <f>D130-F130</f>
        <v>#REF!</v>
      </c>
      <c r="I130" s="184"/>
      <c r="J130" s="196" t="s">
        <v>331</v>
      </c>
    </row>
    <row r="131" spans="1:10" ht="11.25" customHeight="1">
      <c r="A131" s="175" t="s">
        <v>348</v>
      </c>
      <c r="B131" s="176"/>
      <c r="C131" s="179"/>
      <c r="D131" s="180"/>
      <c r="E131" s="218"/>
      <c r="F131" s="182"/>
      <c r="G131" s="32"/>
      <c r="H131" s="216" t="e">
        <f>SUM(H129:H130)</f>
        <v>#REF!</v>
      </c>
      <c r="I131" s="184"/>
    </row>
    <row r="132" spans="1:10" ht="11.25" customHeight="1">
      <c r="A132" s="178"/>
      <c r="B132" s="176"/>
      <c r="C132" s="179"/>
      <c r="D132" s="180"/>
      <c r="E132" s="218"/>
      <c r="F132" s="182"/>
      <c r="G132" s="32"/>
      <c r="H132" s="183"/>
      <c r="I132" s="32"/>
    </row>
    <row r="133" spans="1:10" ht="11.25" customHeight="1">
      <c r="A133" s="222" t="s">
        <v>349</v>
      </c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199" t="s">
        <v>379</v>
      </c>
      <c r="B134" s="176"/>
      <c r="C134" s="179"/>
      <c r="D134" s="180"/>
      <c r="E134" s="218"/>
      <c r="F134" s="182" t="e">
        <f>D46</f>
        <v>#REF!</v>
      </c>
      <c r="G134" s="32"/>
      <c r="H134" s="186" t="e">
        <f>D134-F134-60</f>
        <v>#REF!</v>
      </c>
      <c r="I134" s="32"/>
      <c r="J134" s="196" t="s">
        <v>331</v>
      </c>
    </row>
    <row r="135" spans="1:10" ht="11.25" customHeight="1">
      <c r="A135" s="199" t="str">
        <f>'[23]SCF(2)'!B17</f>
        <v xml:space="preserve">Proceed from long - term loans from related parties </v>
      </c>
      <c r="C135" s="179" t="s">
        <v>351</v>
      </c>
      <c r="D135" s="182">
        <f>F41</f>
        <v>1000000</v>
      </c>
      <c r="E135" s="182"/>
      <c r="F135" s="182"/>
      <c r="G135" s="221"/>
      <c r="H135" s="195">
        <f>D135-F135-G135</f>
        <v>1000000</v>
      </c>
      <c r="I135" s="184"/>
      <c r="J135" s="196" t="s">
        <v>331</v>
      </c>
    </row>
    <row r="136" spans="1:10" ht="11.25" customHeight="1">
      <c r="A136" s="199" t="str">
        <f>'[23]SCF(2)'!B18</f>
        <v>Proceed from long - term loans</v>
      </c>
      <c r="C136" s="25" t="s">
        <v>305</v>
      </c>
      <c r="D136" s="182">
        <f>F67</f>
        <v>82196000</v>
      </c>
      <c r="E136" s="182"/>
      <c r="F136" s="182"/>
      <c r="G136" s="32"/>
      <c r="H136" s="186">
        <f>D136-F136</f>
        <v>82196000</v>
      </c>
      <c r="I136" s="184"/>
      <c r="J136" s="196" t="s">
        <v>331</v>
      </c>
    </row>
    <row r="137" spans="1:10" ht="11.25" customHeight="1">
      <c r="A137" s="199" t="s">
        <v>352</v>
      </c>
      <c r="C137" s="25"/>
      <c r="D137" s="182"/>
      <c r="E137" s="182"/>
      <c r="F137" s="182">
        <f>D67</f>
        <v>25237978</v>
      </c>
      <c r="G137" s="32"/>
      <c r="H137" s="186">
        <f>D137-F137</f>
        <v>-25237978</v>
      </c>
      <c r="I137" s="184"/>
      <c r="J137" s="196" t="s">
        <v>331</v>
      </c>
    </row>
    <row r="138" spans="1:10" ht="11.25" customHeight="1">
      <c r="A138" s="199" t="s">
        <v>353</v>
      </c>
      <c r="C138" s="25"/>
      <c r="D138" s="182"/>
      <c r="E138" s="182"/>
      <c r="F138" s="182">
        <f>D41</f>
        <v>0</v>
      </c>
      <c r="G138" s="32"/>
      <c r="H138" s="195">
        <f>D138-F138</f>
        <v>0</v>
      </c>
      <c r="I138" s="184"/>
      <c r="J138" s="196" t="s">
        <v>331</v>
      </c>
    </row>
    <row r="139" spans="1:10" ht="11.25" customHeight="1">
      <c r="A139" s="199"/>
      <c r="C139" s="25"/>
      <c r="D139" s="182"/>
      <c r="E139" s="182"/>
      <c r="F139" s="182"/>
      <c r="G139" s="32"/>
      <c r="H139" s="183"/>
      <c r="I139" s="184"/>
    </row>
    <row r="140" spans="1:10" ht="11.25" customHeight="1">
      <c r="A140" s="222" t="s">
        <v>354</v>
      </c>
      <c r="B140" s="223"/>
      <c r="C140" s="179"/>
      <c r="D140" s="224"/>
      <c r="E140" s="218"/>
      <c r="F140" s="182"/>
      <c r="G140" s="32"/>
      <c r="H140" s="216" t="e">
        <f>SUM(H134:H139)</f>
        <v>#REF!</v>
      </c>
      <c r="I140" s="184"/>
    </row>
    <row r="141" spans="1:10" ht="11.25" customHeight="1">
      <c r="A141" s="199"/>
      <c r="B141" s="223"/>
      <c r="C141" s="179"/>
      <c r="D141" s="224"/>
      <c r="E141" s="218"/>
      <c r="F141" s="182"/>
      <c r="G141" s="32"/>
      <c r="H141" s="183"/>
      <c r="I141" s="32"/>
    </row>
    <row r="142" spans="1:10" ht="11.25" customHeight="1">
      <c r="A142" s="222" t="s">
        <v>355</v>
      </c>
      <c r="B142" s="223"/>
      <c r="C142" s="179"/>
      <c r="D142" s="224"/>
      <c r="E142" s="218"/>
      <c r="F142" s="182"/>
      <c r="G142" s="32"/>
      <c r="H142" s="183" t="e">
        <f>H127+H131+H140</f>
        <v>#REF!</v>
      </c>
      <c r="I142" s="32"/>
    </row>
    <row r="143" spans="1:10" ht="11.25" customHeight="1">
      <c r="A143" s="222" t="s">
        <v>220</v>
      </c>
      <c r="B143" s="225"/>
      <c r="C143" s="179"/>
      <c r="D143" s="224"/>
      <c r="E143" s="218"/>
      <c r="F143" s="182"/>
      <c r="G143" s="32"/>
      <c r="H143" s="183" t="e">
        <f>B9</f>
        <v>#REF!</v>
      </c>
      <c r="I143" s="184"/>
    </row>
    <row r="144" spans="1:10" ht="11.25" customHeight="1" thickBot="1">
      <c r="A144" s="222" t="s">
        <v>356</v>
      </c>
      <c r="B144" s="200"/>
      <c r="C144" s="179"/>
      <c r="D144" s="224"/>
      <c r="E144" s="218"/>
      <c r="F144" s="182"/>
      <c r="G144" s="32"/>
      <c r="H144" s="226" t="e">
        <f>SUM(H142:H143)</f>
        <v>#REF!</v>
      </c>
      <c r="I144" s="184"/>
    </row>
    <row r="145" spans="1:9" ht="11.25" customHeight="1">
      <c r="A145" s="222"/>
      <c r="B145" s="200"/>
      <c r="C145" s="179"/>
      <c r="D145" s="224"/>
      <c r="E145" s="218"/>
      <c r="F145" s="182"/>
      <c r="G145" s="32"/>
      <c r="H145" s="227"/>
      <c r="I145" s="184"/>
    </row>
    <row r="146" spans="1:9" ht="11.25" customHeight="1">
      <c r="A146" s="228"/>
      <c r="B146" s="200"/>
      <c r="C146" s="179"/>
      <c r="D146" s="229"/>
      <c r="E146" s="218"/>
      <c r="F146" s="182"/>
      <c r="G146" s="32"/>
      <c r="H146" s="227" t="e">
        <f>H9</f>
        <v>#REF!</v>
      </c>
      <c r="I146" s="32"/>
    </row>
    <row r="147" spans="1:9" ht="11.25" customHeight="1">
      <c r="A147" s="228"/>
      <c r="B147" s="200"/>
      <c r="C147" s="179"/>
      <c r="D147" s="229"/>
      <c r="E147" s="218"/>
      <c r="F147" s="182"/>
      <c r="G147" s="230" t="s">
        <v>357</v>
      </c>
      <c r="H147" s="231" t="e">
        <f>H144-H146</f>
        <v>#REF!</v>
      </c>
      <c r="I147" s="32"/>
    </row>
    <row r="148" spans="1:9" ht="11.25" customHeight="1">
      <c r="A148" s="219"/>
      <c r="C148" s="179"/>
      <c r="D148" s="199"/>
      <c r="E148" s="232"/>
      <c r="F148" s="32"/>
      <c r="G148" s="32"/>
      <c r="H148" s="227"/>
      <c r="I148" s="32"/>
    </row>
    <row r="149" spans="1:9" ht="11.25" customHeight="1">
      <c r="A149" s="233"/>
      <c r="B149" s="199"/>
      <c r="C149" s="179"/>
      <c r="D149" s="199"/>
      <c r="E149" s="232"/>
      <c r="F149" s="32"/>
      <c r="G149" s="32"/>
      <c r="H149" s="227" t="e">
        <f>H147*2</f>
        <v>#REF!</v>
      </c>
      <c r="I149" s="32"/>
    </row>
    <row r="150" spans="1:9" ht="11.25" customHeight="1">
      <c r="D150" s="32"/>
      <c r="E150" s="232"/>
      <c r="F150" s="32"/>
      <c r="G150" s="32"/>
      <c r="H150" s="227" t="e">
        <f>H147/2</f>
        <v>#REF!</v>
      </c>
      <c r="I150" s="32"/>
    </row>
    <row r="151" spans="1:9" ht="11.25" customHeight="1">
      <c r="D151" s="32"/>
      <c r="E151" s="232"/>
      <c r="F151" s="32"/>
      <c r="G151" s="32"/>
      <c r="H151" s="227"/>
      <c r="I151" s="32"/>
    </row>
    <row r="152" spans="1:9" ht="11.25" customHeight="1">
      <c r="D152" s="32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34"/>
      <c r="I158" s="32"/>
    </row>
    <row r="159" spans="1:9" ht="11.25" customHeight="1">
      <c r="D159" s="32"/>
      <c r="E159" s="232"/>
      <c r="F159" s="32"/>
      <c r="G159" s="32"/>
      <c r="H159" s="234"/>
      <c r="I159" s="32"/>
    </row>
    <row r="160" spans="1:9" ht="11.25" customHeight="1">
      <c r="D160" s="32"/>
      <c r="E160" s="232"/>
      <c r="F160" s="32"/>
      <c r="G160" s="32"/>
      <c r="H160" s="234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32"/>
      <c r="I189" s="32"/>
    </row>
    <row r="190" spans="4:9" ht="11.25" customHeight="1">
      <c r="D190" s="32"/>
      <c r="E190" s="232"/>
      <c r="F190" s="32"/>
      <c r="G190" s="32"/>
      <c r="H190" s="32"/>
      <c r="I190" s="32"/>
    </row>
    <row r="191" spans="4:9" ht="11.25" customHeight="1">
      <c r="D191" s="32"/>
      <c r="E191" s="232"/>
      <c r="F191" s="32"/>
      <c r="G191" s="32"/>
      <c r="H191" s="32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9:9" ht="11.25" customHeight="1">
      <c r="I193" s="32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1"/>
  </sheetPr>
  <dimension ref="A1:Z225"/>
  <sheetViews>
    <sheetView zoomScaleNormal="100" workbookViewId="0">
      <pane xSplit="1" ySplit="7" topLeftCell="B136" activePane="bottomRight" state="frozen"/>
      <selection activeCell="I14" sqref="I14"/>
      <selection pane="topRight" activeCell="I14" sqref="I14"/>
      <selection pane="bottomLeft" activeCell="I14" sqref="I14"/>
      <selection pane="bottomRight" activeCell="H140" sqref="H140"/>
    </sheetView>
  </sheetViews>
  <sheetFormatPr defaultRowHeight="11.25"/>
  <cols>
    <col min="1" max="1" width="50.5703125" style="474" customWidth="1"/>
    <col min="2" max="2" width="14" style="472" customWidth="1"/>
    <col min="3" max="3" width="13.140625" style="473" customWidth="1"/>
    <col min="4" max="4" width="14.140625" style="472" customWidth="1"/>
    <col min="5" max="5" width="11.85546875" style="473" customWidth="1"/>
    <col min="6" max="6" width="14" style="472" customWidth="1"/>
    <col min="7" max="7" width="13.85546875" style="472" customWidth="1"/>
    <col min="8" max="8" width="15.42578125" style="472" customWidth="1"/>
    <col min="9" max="9" width="14.28515625" style="472" bestFit="1" customWidth="1"/>
    <col min="10" max="10" width="2.7109375" style="472" customWidth="1"/>
    <col min="11" max="11" width="14" style="472" bestFit="1" customWidth="1"/>
    <col min="12" max="12" width="1.7109375" style="472" customWidth="1"/>
    <col min="13" max="13" width="5.5703125" style="472" customWidth="1"/>
    <col min="14" max="14" width="21" style="472" customWidth="1"/>
    <col min="15" max="15" width="12.85546875" style="472" bestFit="1" customWidth="1"/>
    <col min="16" max="16" width="19.7109375" style="472" customWidth="1"/>
    <col min="17" max="17" width="25.5703125" style="472" customWidth="1"/>
    <col min="18" max="18" width="9.140625" style="472"/>
    <col min="19" max="19" width="13.5703125" style="472" customWidth="1"/>
    <col min="20" max="20" width="10" style="472" bestFit="1" customWidth="1"/>
    <col min="21" max="21" width="20.5703125" style="472" bestFit="1" customWidth="1"/>
    <col min="22" max="22" width="12.28515625" style="472" customWidth="1"/>
    <col min="23" max="16384" width="9.140625" style="472"/>
  </cols>
  <sheetData>
    <row r="1" spans="1:26">
      <c r="A1" s="12" t="s">
        <v>1375</v>
      </c>
    </row>
    <row r="2" spans="1:26">
      <c r="A2" s="12" t="s">
        <v>222</v>
      </c>
    </row>
    <row r="3" spans="1:26">
      <c r="A3" s="15">
        <v>41820</v>
      </c>
    </row>
    <row r="4" spans="1:26">
      <c r="P4" s="475"/>
      <c r="Q4" s="475"/>
      <c r="U4" s="474"/>
      <c r="V4" s="474"/>
      <c r="W4" s="474"/>
      <c r="X4" s="474"/>
      <c r="Y4" s="474"/>
    </row>
    <row r="5" spans="1:26">
      <c r="P5" s="475"/>
      <c r="Q5" s="475"/>
      <c r="U5" s="474"/>
      <c r="V5" s="474"/>
      <c r="W5" s="474"/>
      <c r="X5" s="474"/>
      <c r="Y5" s="474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42004</v>
      </c>
      <c r="I6" s="476" t="s">
        <v>223</v>
      </c>
      <c r="J6" s="23"/>
      <c r="K6" s="477" t="s">
        <v>224</v>
      </c>
      <c r="M6" s="26" t="s">
        <v>225</v>
      </c>
      <c r="N6" s="478"/>
      <c r="O6" s="479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472"/>
      <c r="N7" s="480" t="s">
        <v>231</v>
      </c>
      <c r="O7" s="481">
        <v>11112326</v>
      </c>
      <c r="P7" s="482">
        <v>1013674</v>
      </c>
      <c r="Q7" s="481"/>
      <c r="S7" s="481"/>
      <c r="U7" s="483"/>
      <c r="V7" s="484"/>
      <c r="W7" s="485"/>
      <c r="X7" s="485"/>
      <c r="Y7" s="483"/>
      <c r="Z7" s="486"/>
    </row>
    <row r="8" spans="1:26">
      <c r="M8" s="487"/>
      <c r="N8" s="480" t="s">
        <v>232</v>
      </c>
      <c r="O8" s="481">
        <v>9798330.9499999993</v>
      </c>
      <c r="P8" s="482">
        <v>0</v>
      </c>
      <c r="Q8" s="481"/>
      <c r="S8" s="481"/>
      <c r="U8" s="483"/>
      <c r="V8" s="484"/>
      <c r="W8" s="488"/>
      <c r="X8" s="485"/>
      <c r="Y8" s="483"/>
      <c r="Z8" s="486"/>
    </row>
    <row r="9" spans="1:26">
      <c r="A9" s="489" t="s">
        <v>233</v>
      </c>
      <c r="B9" s="490">
        <v>11466125.059999999</v>
      </c>
      <c r="C9" s="491"/>
      <c r="D9" s="492">
        <f>IF(K9&gt;0,K9,0)</f>
        <v>1848921.0900000017</v>
      </c>
      <c r="E9" s="493"/>
      <c r="F9" s="492">
        <f>IF(K9&lt;0,-K9,0)</f>
        <v>0</v>
      </c>
      <c r="G9" s="494"/>
      <c r="H9" s="490">
        <f>'Lead YE''14'!F8</f>
        <v>13315046.15</v>
      </c>
      <c r="I9" s="495">
        <f>B9+D9-F9-H9</f>
        <v>0</v>
      </c>
      <c r="K9" s="496">
        <f>H9-B9</f>
        <v>1848921.0900000017</v>
      </c>
      <c r="M9" s="487"/>
      <c r="N9" s="480" t="s">
        <v>215</v>
      </c>
      <c r="O9" s="497">
        <f>-8435128.01-P9</f>
        <v>-7953283.8199999994</v>
      </c>
      <c r="P9" s="498">
        <v>-481844.19</v>
      </c>
      <c r="Q9" s="481"/>
      <c r="S9" s="481"/>
      <c r="U9" s="483"/>
      <c r="V9" s="484"/>
      <c r="W9" s="485"/>
      <c r="X9" s="499"/>
      <c r="Y9" s="500"/>
      <c r="Z9" s="501"/>
    </row>
    <row r="10" spans="1:26" ht="12" thickBot="1">
      <c r="A10" s="489"/>
      <c r="B10" s="502"/>
      <c r="C10" s="491"/>
      <c r="D10" s="492"/>
      <c r="E10" s="493"/>
      <c r="F10" s="492"/>
      <c r="G10" s="494"/>
      <c r="H10" s="494"/>
      <c r="I10" s="495"/>
      <c r="K10" s="503"/>
      <c r="M10" s="487"/>
      <c r="N10" s="480" t="s">
        <v>234</v>
      </c>
      <c r="O10" s="497">
        <v>-1008039</v>
      </c>
      <c r="P10" s="482">
        <v>0</v>
      </c>
      <c r="Q10" s="481"/>
      <c r="S10" s="481"/>
      <c r="U10" s="483"/>
      <c r="V10" s="484"/>
      <c r="W10" s="485"/>
      <c r="X10" s="485"/>
      <c r="Y10" s="483"/>
      <c r="Z10" s="486"/>
    </row>
    <row r="11" spans="1:26">
      <c r="A11" s="504" t="s">
        <v>1376</v>
      </c>
      <c r="B11" s="490">
        <v>0</v>
      </c>
      <c r="C11" s="58" t="s">
        <v>236</v>
      </c>
      <c r="D11" s="505">
        <f>IF(K11&gt;0,K11-D12+F12,0)</f>
        <v>0</v>
      </c>
      <c r="E11" s="506"/>
      <c r="F11" s="507">
        <f>IF(K11&lt;0,-K11+D12-F12,0)</f>
        <v>0</v>
      </c>
      <c r="G11" s="494"/>
      <c r="H11" s="490">
        <f>'Lead Q3''14'!L9</f>
        <v>0</v>
      </c>
      <c r="I11" s="495">
        <f>B11+D11+D12-F11-F12-H11</f>
        <v>0</v>
      </c>
      <c r="K11" s="503">
        <f>H11-B11</f>
        <v>0</v>
      </c>
      <c r="M11" s="487"/>
      <c r="N11" s="480" t="s">
        <v>237</v>
      </c>
      <c r="O11" s="497">
        <v>969474.72</v>
      </c>
      <c r="P11" s="482">
        <v>0</v>
      </c>
      <c r="Q11" s="481"/>
      <c r="S11" s="481"/>
      <c r="U11" s="474"/>
      <c r="V11" s="474"/>
      <c r="W11" s="474"/>
      <c r="X11" s="474"/>
      <c r="Y11" s="474"/>
    </row>
    <row r="12" spans="1:26" ht="12" thickBot="1">
      <c r="A12" s="489"/>
      <c r="B12" s="502"/>
      <c r="C12" s="508" t="s">
        <v>238</v>
      </c>
      <c r="D12" s="509"/>
      <c r="E12" s="510" t="s">
        <v>239</v>
      </c>
      <c r="F12" s="511"/>
      <c r="G12" s="494"/>
      <c r="H12" s="494"/>
      <c r="I12" s="495"/>
      <c r="K12" s="503"/>
      <c r="M12" s="487"/>
      <c r="N12" s="480" t="s">
        <v>240</v>
      </c>
      <c r="O12" s="512">
        <f>SUM(O7:O11)</f>
        <v>12918808.85</v>
      </c>
      <c r="P12" s="512">
        <f>SUM(P7:P11)</f>
        <v>531829.81000000006</v>
      </c>
      <c r="Q12" s="481"/>
      <c r="S12" s="481"/>
      <c r="U12" s="474"/>
      <c r="V12" s="474"/>
      <c r="W12" s="474"/>
      <c r="X12" s="474"/>
      <c r="Y12" s="474"/>
    </row>
    <row r="13" spans="1:26" ht="12" thickBot="1">
      <c r="A13" s="489"/>
      <c r="B13" s="502"/>
      <c r="C13" s="513"/>
      <c r="D13" s="514"/>
      <c r="E13" s="515"/>
      <c r="F13" s="516"/>
      <c r="G13" s="494"/>
      <c r="H13" s="517"/>
      <c r="I13" s="495"/>
      <c r="K13" s="503"/>
      <c r="O13" s="518">
        <v>12918808.85</v>
      </c>
      <c r="P13" s="495"/>
      <c r="Q13" s="519"/>
      <c r="S13" s="519"/>
      <c r="U13" s="474"/>
      <c r="V13" s="474"/>
      <c r="W13" s="474"/>
      <c r="X13" s="474"/>
      <c r="Y13" s="474"/>
    </row>
    <row r="14" spans="1:26" ht="12.75">
      <c r="A14" s="504" t="s">
        <v>1377</v>
      </c>
      <c r="B14" s="490">
        <v>1450404068.4000001</v>
      </c>
      <c r="C14" s="58" t="s">
        <v>242</v>
      </c>
      <c r="D14" s="505">
        <f>IF(K14&gt;0,K14-D15+F15,0)</f>
        <v>419880855.07999992</v>
      </c>
      <c r="E14" s="506"/>
      <c r="F14" s="507">
        <f>IF(K14&lt;0,-K14+D15-F15,0)</f>
        <v>0</v>
      </c>
      <c r="G14" s="494"/>
      <c r="H14" s="490">
        <f>'Lead YE''14'!F10</f>
        <v>1870284923.48</v>
      </c>
      <c r="I14" s="495">
        <f>B14+D14+D15-F14-F15-H14</f>
        <v>0</v>
      </c>
      <c r="K14" s="496">
        <f>H14-B14</f>
        <v>419880855.07999992</v>
      </c>
      <c r="M14" s="26" t="s">
        <v>243</v>
      </c>
      <c r="N14" s="520"/>
      <c r="O14" s="75"/>
      <c r="P14" s="763">
        <f>+O12-O13</f>
        <v>0</v>
      </c>
      <c r="Q14" s="519"/>
      <c r="S14" s="521"/>
      <c r="U14" s="474"/>
      <c r="V14" s="474"/>
      <c r="W14" s="474"/>
      <c r="X14" s="474"/>
      <c r="Y14" s="474"/>
    </row>
    <row r="15" spans="1:26" ht="13.5" thickBot="1">
      <c r="A15" s="489"/>
      <c r="B15" s="502"/>
      <c r="C15" s="522" t="s">
        <v>238</v>
      </c>
      <c r="D15" s="509"/>
      <c r="E15" s="510" t="s">
        <v>239</v>
      </c>
      <c r="F15" s="523"/>
      <c r="G15" s="494"/>
      <c r="H15" s="502"/>
      <c r="I15" s="495"/>
      <c r="K15" s="496"/>
      <c r="M15" s="524"/>
      <c r="N15" s="480" t="s">
        <v>244</v>
      </c>
      <c r="O15" s="481">
        <f>-B50</f>
        <v>26707111.629999999</v>
      </c>
      <c r="P15" s="475"/>
      <c r="Q15" s="525"/>
      <c r="S15" s="474"/>
      <c r="U15" s="474"/>
      <c r="V15" s="474"/>
      <c r="W15" s="474"/>
      <c r="X15" s="474"/>
      <c r="Y15" s="474"/>
    </row>
    <row r="16" spans="1:26" ht="13.5" thickBot="1">
      <c r="A16" s="489"/>
      <c r="B16" s="502"/>
      <c r="C16" s="513"/>
      <c r="D16" s="514"/>
      <c r="E16" s="515"/>
      <c r="F16" s="516"/>
      <c r="G16" s="494"/>
      <c r="H16" s="502"/>
      <c r="I16" s="495"/>
      <c r="K16" s="496"/>
      <c r="M16" s="524"/>
      <c r="N16" s="480" t="s">
        <v>245</v>
      </c>
      <c r="O16" s="526">
        <f>'Account YE''14'!H282</f>
        <v>53428992.299999997</v>
      </c>
      <c r="Q16" s="474"/>
      <c r="S16" s="474"/>
      <c r="U16" s="474"/>
      <c r="V16" s="474"/>
      <c r="W16" s="474"/>
    </row>
    <row r="17" spans="1:25" ht="12.75">
      <c r="A17" s="504" t="s">
        <v>1378</v>
      </c>
      <c r="B17" s="490">
        <v>6009581.4200000009</v>
      </c>
      <c r="C17" s="58" t="s">
        <v>247</v>
      </c>
      <c r="D17" s="505">
        <f>IF(K17&gt;0,K17-D18+F18,0)</f>
        <v>597636.30999999959</v>
      </c>
      <c r="E17" s="506"/>
      <c r="F17" s="507"/>
      <c r="G17" s="494"/>
      <c r="H17" s="490">
        <f>'Lead YE''14'!F11</f>
        <v>6607217.7300000004</v>
      </c>
      <c r="I17" s="495">
        <f>B17+D17+D18-F17-F18-H17</f>
        <v>0</v>
      </c>
      <c r="K17" s="496">
        <f>H17-B17</f>
        <v>597636.30999999959</v>
      </c>
      <c r="M17" s="524"/>
      <c r="N17" s="480" t="s">
        <v>248</v>
      </c>
      <c r="O17" s="481">
        <f>-'Account YE''14'!H95</f>
        <v>16181140.449999999</v>
      </c>
      <c r="U17" s="474"/>
      <c r="V17" s="474"/>
      <c r="W17" s="474"/>
    </row>
    <row r="18" spans="1:25" ht="13.5" thickBot="1">
      <c r="A18" s="489"/>
      <c r="B18" s="502"/>
      <c r="C18" s="522" t="s">
        <v>238</v>
      </c>
      <c r="D18" s="509">
        <f>O18</f>
        <v>0</v>
      </c>
      <c r="E18" s="510" t="s">
        <v>239</v>
      </c>
      <c r="F18" s="523"/>
      <c r="G18" s="494"/>
      <c r="H18" s="502"/>
      <c r="I18" s="495"/>
      <c r="K18" s="496"/>
      <c r="M18" s="524"/>
      <c r="N18" s="472" t="s">
        <v>249</v>
      </c>
      <c r="O18" s="481">
        <v>0</v>
      </c>
    </row>
    <row r="19" spans="1:25" ht="12" thickBot="1">
      <c r="A19" s="489"/>
      <c r="B19" s="502"/>
      <c r="C19" s="513"/>
      <c r="D19" s="514"/>
      <c r="E19" s="515"/>
      <c r="F19" s="516"/>
      <c r="G19" s="494"/>
      <c r="H19" s="502"/>
      <c r="I19" s="495"/>
      <c r="K19" s="496"/>
      <c r="N19" s="480" t="s">
        <v>250</v>
      </c>
      <c r="O19" s="512">
        <f>O15+O16-O17+O18</f>
        <v>63954963.479999989</v>
      </c>
    </row>
    <row r="20" spans="1:25">
      <c r="A20" s="504" t="s">
        <v>187</v>
      </c>
      <c r="B20" s="490">
        <v>50696469</v>
      </c>
      <c r="C20" s="58" t="s">
        <v>252</v>
      </c>
      <c r="D20" s="505">
        <f>IF(K20&gt;0,K20-D21+F21,0)</f>
        <v>47674159.719999999</v>
      </c>
      <c r="E20" s="506"/>
      <c r="F20" s="507">
        <f>IF(K20&lt;0,-K20+D21-F21,0)</f>
        <v>0</v>
      </c>
      <c r="G20" s="494"/>
      <c r="H20" s="490">
        <f>'Lead YE''14'!F14</f>
        <v>98370628.719999999</v>
      </c>
      <c r="I20" s="495">
        <f>B20+D20+D21-F20-F21-H20</f>
        <v>0</v>
      </c>
      <c r="K20" s="496">
        <f>H20-B20</f>
        <v>47674159.719999999</v>
      </c>
      <c r="N20" s="472" t="s">
        <v>253</v>
      </c>
      <c r="O20" s="494"/>
    </row>
    <row r="21" spans="1:25" ht="12" thickBot="1">
      <c r="A21" s="489"/>
      <c r="B21" s="502"/>
      <c r="C21" s="522" t="s">
        <v>238</v>
      </c>
      <c r="D21" s="509"/>
      <c r="E21" s="510" t="s">
        <v>239</v>
      </c>
      <c r="F21" s="523"/>
      <c r="G21" s="494"/>
      <c r="H21" s="502"/>
      <c r="I21" s="495"/>
      <c r="K21" s="496"/>
      <c r="M21" s="26" t="s">
        <v>202</v>
      </c>
      <c r="N21" s="527"/>
      <c r="O21" s="527"/>
    </row>
    <row r="22" spans="1:25">
      <c r="A22" s="489"/>
      <c r="B22" s="502"/>
      <c r="C22" s="513"/>
      <c r="D22" s="514"/>
      <c r="E22" s="515"/>
      <c r="F22" s="516"/>
      <c r="G22" s="494"/>
      <c r="H22" s="502"/>
      <c r="I22" s="495"/>
      <c r="K22" s="496"/>
      <c r="N22" s="472" t="s">
        <v>254</v>
      </c>
      <c r="O22" s="481">
        <v>0</v>
      </c>
      <c r="Q22" s="481"/>
    </row>
    <row r="23" spans="1:25">
      <c r="A23" s="528" t="s">
        <v>255</v>
      </c>
      <c r="B23" s="490">
        <v>0</v>
      </c>
      <c r="C23" s="82" t="s">
        <v>256</v>
      </c>
      <c r="D23" s="516">
        <f>IF(K23&gt;0,K23,0)</f>
        <v>42000000</v>
      </c>
      <c r="E23" s="83"/>
      <c r="F23" s="492">
        <f>IF(K23&lt;0,-K23,0)</f>
        <v>0</v>
      </c>
      <c r="G23" s="494"/>
      <c r="H23" s="490">
        <f>'Lead YE''14'!F12</f>
        <v>42000000</v>
      </c>
      <c r="I23" s="495">
        <f>B23+D23+D24-F23-F24-H23</f>
        <v>0</v>
      </c>
      <c r="J23" s="84"/>
      <c r="K23" s="496">
        <f>H23-B23</f>
        <v>42000000</v>
      </c>
      <c r="N23" s="472" t="s">
        <v>202</v>
      </c>
      <c r="O23" s="481">
        <f>-'Account YE''14'!H121</f>
        <v>117097.85</v>
      </c>
      <c r="Q23" s="481"/>
    </row>
    <row r="24" spans="1:25">
      <c r="A24" s="489"/>
      <c r="B24" s="502"/>
      <c r="C24" s="82"/>
      <c r="D24" s="516"/>
      <c r="E24" s="529"/>
      <c r="F24" s="516"/>
      <c r="G24" s="494"/>
      <c r="H24" s="502"/>
      <c r="I24" s="495"/>
      <c r="K24" s="496"/>
      <c r="N24" s="472" t="s">
        <v>257</v>
      </c>
      <c r="O24" s="481">
        <f>'Account YE''14'!H47</f>
        <v>82294.52</v>
      </c>
      <c r="Q24" s="481"/>
    </row>
    <row r="25" spans="1:25" ht="12" thickBot="1">
      <c r="A25" s="504" t="s">
        <v>464</v>
      </c>
      <c r="B25" s="490">
        <v>0</v>
      </c>
      <c r="C25" s="82" t="s">
        <v>259</v>
      </c>
      <c r="D25" s="516">
        <f>IF(K25&gt;0,K25,0)</f>
        <v>499690</v>
      </c>
      <c r="E25" s="529"/>
      <c r="F25" s="492">
        <f>IF(K25&lt;0,-K25,0)</f>
        <v>0</v>
      </c>
      <c r="G25" s="494"/>
      <c r="H25" s="490">
        <f>'Lead YE''14'!F13</f>
        <v>499690</v>
      </c>
      <c r="I25" s="495">
        <f>B25+D25+D26-F25-F26-H25</f>
        <v>0</v>
      </c>
      <c r="K25" s="496">
        <f>H25-B25</f>
        <v>499690</v>
      </c>
      <c r="N25" s="472" t="s">
        <v>216</v>
      </c>
      <c r="O25" s="512">
        <f>O22+O23-O24</f>
        <v>34803.33</v>
      </c>
      <c r="Q25" s="481"/>
    </row>
    <row r="26" spans="1:25">
      <c r="A26" s="489"/>
      <c r="B26" s="502"/>
      <c r="C26" s="82"/>
      <c r="D26" s="516"/>
      <c r="E26" s="529"/>
      <c r="F26" s="516"/>
      <c r="G26" s="494"/>
      <c r="H26" s="502"/>
      <c r="I26" s="495"/>
      <c r="K26" s="496"/>
    </row>
    <row r="27" spans="1:25">
      <c r="A27" s="504" t="s">
        <v>1379</v>
      </c>
      <c r="B27" s="490">
        <v>401057.16</v>
      </c>
      <c r="C27" s="86" t="s">
        <v>261</v>
      </c>
      <c r="D27" s="516">
        <f>IF(K27&gt;0,K27,0)</f>
        <v>0</v>
      </c>
      <c r="E27" s="515"/>
      <c r="F27" s="492">
        <f>IF(K27&lt;0,-K27,0)</f>
        <v>136666.74</v>
      </c>
      <c r="G27" s="530"/>
      <c r="H27" s="490">
        <f>'Lead YE''14'!F22</f>
        <v>264390.42</v>
      </c>
      <c r="I27" s="495">
        <f>B27+D27+D28-F27-F28-H27</f>
        <v>0</v>
      </c>
      <c r="K27" s="496">
        <f>H27-B27</f>
        <v>-136666.74</v>
      </c>
      <c r="M27" s="26" t="s">
        <v>262</v>
      </c>
      <c r="N27" s="527"/>
      <c r="O27" s="527"/>
    </row>
    <row r="28" spans="1:25">
      <c r="A28" s="531"/>
      <c r="B28" s="532"/>
      <c r="C28" s="533"/>
      <c r="D28" s="534"/>
      <c r="E28" s="515"/>
      <c r="F28" s="534"/>
      <c r="G28" s="530"/>
      <c r="H28" s="532"/>
      <c r="I28" s="495"/>
      <c r="K28" s="503"/>
      <c r="N28" s="472" t="s">
        <v>263</v>
      </c>
      <c r="O28" s="535">
        <v>498454.94</v>
      </c>
    </row>
    <row r="29" spans="1:25" ht="12" thickBot="1">
      <c r="A29" s="489"/>
      <c r="B29" s="502"/>
      <c r="C29" s="513"/>
      <c r="D29" s="514"/>
      <c r="E29" s="515"/>
      <c r="F29" s="514"/>
      <c r="G29" s="82"/>
      <c r="H29" s="502"/>
      <c r="I29" s="495"/>
      <c r="K29" s="503"/>
      <c r="N29" s="472" t="s">
        <v>1380</v>
      </c>
      <c r="O29" s="535">
        <f>'Lead YE''14'!F70+F130</f>
        <v>67890399.760000005</v>
      </c>
      <c r="Q29" s="536"/>
      <c r="R29" s="536"/>
      <c r="S29" s="536"/>
    </row>
    <row r="30" spans="1:25">
      <c r="A30" s="537" t="s">
        <v>264</v>
      </c>
      <c r="B30" s="538">
        <v>12126000.99</v>
      </c>
      <c r="C30" s="539" t="s">
        <v>232</v>
      </c>
      <c r="D30" s="540">
        <f>O8+P8</f>
        <v>9798330.9499999993</v>
      </c>
      <c r="E30" s="541" t="s">
        <v>265</v>
      </c>
      <c r="F30" s="542">
        <f>-O10</f>
        <v>1008039</v>
      </c>
      <c r="G30" s="99" t="s">
        <v>266</v>
      </c>
      <c r="H30" s="543">
        <f>'Lead YE''14'!F19+'Lead YE''14'!F20</f>
        <v>13450638.549999999</v>
      </c>
      <c r="I30" s="544">
        <f>B30+D30+D31-F30-F31-H30</f>
        <v>1.0999999977648258</v>
      </c>
      <c r="K30" s="496">
        <f>H30-B30</f>
        <v>1324637.5599999987</v>
      </c>
      <c r="N30" s="472" t="s">
        <v>267</v>
      </c>
      <c r="O30" s="526">
        <f>-'Account YE''14'!H86</f>
        <v>2122942.15</v>
      </c>
      <c r="T30" s="545"/>
      <c r="U30" s="546"/>
      <c r="V30" s="546"/>
      <c r="W30" s="546"/>
      <c r="X30" s="546"/>
      <c r="Y30" s="103"/>
    </row>
    <row r="31" spans="1:25" ht="12" thickBot="1">
      <c r="A31" s="547"/>
      <c r="B31" s="543"/>
      <c r="C31" s="548"/>
      <c r="D31" s="549">
        <f>O11</f>
        <v>969474.72</v>
      </c>
      <c r="E31" s="550" t="s">
        <v>268</v>
      </c>
      <c r="F31" s="551">
        <f>-(O9+P9)</f>
        <v>8435128.0099999998</v>
      </c>
      <c r="G31" s="99"/>
      <c r="H31" s="543"/>
      <c r="I31" s="544"/>
      <c r="K31" s="496"/>
      <c r="N31" s="472" t="s">
        <v>217</v>
      </c>
      <c r="O31" s="552">
        <f>O28+O29-O30</f>
        <v>66265912.550000004</v>
      </c>
      <c r="P31" s="494">
        <f>O31-F62</f>
        <v>66123281.610000007</v>
      </c>
    </row>
    <row r="32" spans="1:25">
      <c r="A32" s="547"/>
      <c r="B32" s="543"/>
      <c r="C32" s="548"/>
      <c r="D32" s="549"/>
      <c r="E32" s="550"/>
      <c r="F32" s="551">
        <v>0</v>
      </c>
      <c r="G32" s="99"/>
      <c r="H32" s="543"/>
      <c r="I32" s="544"/>
      <c r="K32" s="496"/>
    </row>
    <row r="33" spans="1:24" ht="12.75">
      <c r="A33" s="547"/>
      <c r="B33" s="543"/>
      <c r="C33" s="548" t="s">
        <v>269</v>
      </c>
      <c r="D33" s="549"/>
      <c r="E33" s="550" t="s">
        <v>270</v>
      </c>
      <c r="F33" s="551"/>
      <c r="G33" s="99"/>
      <c r="H33" s="543"/>
      <c r="I33" s="544"/>
      <c r="K33" s="496"/>
      <c r="M33" s="26" t="s">
        <v>271</v>
      </c>
      <c r="N33" s="520"/>
      <c r="O33" s="553"/>
    </row>
    <row r="34" spans="1:24" ht="13.5" thickBot="1">
      <c r="A34" s="547"/>
      <c r="B34" s="543"/>
      <c r="C34" s="554"/>
      <c r="D34" s="555"/>
      <c r="E34" s="556"/>
      <c r="F34" s="557"/>
      <c r="G34" s="99"/>
      <c r="H34" s="543"/>
      <c r="I34" s="544"/>
      <c r="K34" s="496"/>
      <c r="M34" s="116"/>
      <c r="N34" s="524"/>
      <c r="O34" s="558"/>
      <c r="P34" s="475"/>
    </row>
    <row r="35" spans="1:24">
      <c r="A35" s="489"/>
      <c r="B35" s="502"/>
      <c r="C35" s="491"/>
      <c r="D35" s="516"/>
      <c r="E35" s="529"/>
      <c r="F35" s="516"/>
      <c r="G35" s="82"/>
      <c r="H35" s="502"/>
      <c r="I35" s="495"/>
      <c r="K35" s="492"/>
    </row>
    <row r="36" spans="1:24">
      <c r="A36" s="504" t="s">
        <v>1381</v>
      </c>
      <c r="B36" s="490">
        <v>3527609.36</v>
      </c>
      <c r="C36" s="559"/>
      <c r="D36" s="516">
        <f>IF(K36&gt;0,K36,0)</f>
        <v>0</v>
      </c>
      <c r="E36" s="515"/>
      <c r="F36" s="492">
        <f>IF(K36&lt;0,-K36,0)</f>
        <v>400347.93999999994</v>
      </c>
      <c r="G36" s="494"/>
      <c r="H36" s="490">
        <f>'Lead YE''14'!F15</f>
        <v>3127261.42</v>
      </c>
      <c r="I36" s="495">
        <f>B36+D36+D37-F36-F37-H36-F40</f>
        <v>0</v>
      </c>
      <c r="K36" s="496">
        <f>H36-B36</f>
        <v>-400347.93999999994</v>
      </c>
      <c r="O36" s="560"/>
    </row>
    <row r="37" spans="1:24">
      <c r="A37" s="489"/>
      <c r="B37" s="502"/>
      <c r="C37" s="491"/>
      <c r="D37" s="516"/>
      <c r="E37" s="529"/>
      <c r="F37" s="516"/>
      <c r="G37" s="494"/>
      <c r="H37" s="490"/>
      <c r="I37" s="518"/>
      <c r="K37" s="496"/>
    </row>
    <row r="38" spans="1:24">
      <c r="A38" s="489" t="s">
        <v>1382</v>
      </c>
      <c r="B38" s="502">
        <v>0</v>
      </c>
      <c r="C38" s="491"/>
      <c r="D38" s="516">
        <f>IF(K38&gt;0,K38,0)</f>
        <v>5000000</v>
      </c>
      <c r="E38" s="529"/>
      <c r="F38" s="492">
        <f>IF(K38&lt;0,-K38,0)</f>
        <v>0</v>
      </c>
      <c r="G38" s="561" t="s">
        <v>1383</v>
      </c>
      <c r="H38" s="490">
        <f>'Lead YE''14'!F24</f>
        <v>5000000</v>
      </c>
      <c r="I38" s="495">
        <f>B38+D38+D39-F38-F39-H38-F42</f>
        <v>0</v>
      </c>
      <c r="K38" s="496">
        <f>H38-B38</f>
        <v>5000000</v>
      </c>
    </row>
    <row r="39" spans="1:24">
      <c r="A39" s="489"/>
      <c r="B39" s="502"/>
      <c r="C39" s="491"/>
      <c r="D39" s="516"/>
      <c r="E39" s="529"/>
      <c r="F39" s="516"/>
      <c r="G39" s="494"/>
      <c r="H39" s="502"/>
      <c r="I39" s="518"/>
      <c r="K39" s="496"/>
    </row>
    <row r="40" spans="1:24">
      <c r="A40" s="120" t="s">
        <v>273</v>
      </c>
      <c r="B40" s="562">
        <f>SUM(B9:B36)</f>
        <v>1534630911.3900001</v>
      </c>
      <c r="C40" s="122"/>
      <c r="D40" s="123"/>
      <c r="E40" s="124"/>
      <c r="F40" s="123"/>
      <c r="G40" s="125"/>
      <c r="H40" s="562">
        <f>SUM(H9:H36)</f>
        <v>2047919796.4700003</v>
      </c>
      <c r="I40" s="563"/>
      <c r="K40" s="496">
        <f>H40-B40</f>
        <v>513288885.08000016</v>
      </c>
      <c r="M40" s="12"/>
      <c r="N40" s="474"/>
      <c r="O40" s="474"/>
      <c r="P40" s="474"/>
      <c r="Q40" s="474"/>
      <c r="R40" s="474"/>
      <c r="S40" s="12"/>
      <c r="T40" s="474"/>
      <c r="U40" s="474"/>
      <c r="V40" s="474"/>
      <c r="W40" s="474"/>
    </row>
    <row r="41" spans="1:24">
      <c r="A41" s="489"/>
      <c r="B41" s="502"/>
      <c r="C41" s="491"/>
      <c r="D41" s="492"/>
      <c r="E41" s="493"/>
      <c r="F41" s="492"/>
      <c r="G41" s="494"/>
      <c r="H41" s="502"/>
      <c r="I41" s="518"/>
      <c r="K41" s="496"/>
      <c r="M41" s="474"/>
      <c r="N41" s="525"/>
      <c r="O41" s="525"/>
      <c r="P41" s="525"/>
      <c r="Q41" s="525"/>
      <c r="R41" s="525"/>
      <c r="S41" s="474"/>
      <c r="T41" s="474"/>
      <c r="U41" s="474"/>
      <c r="V41" s="474"/>
      <c r="W41" s="474"/>
    </row>
    <row r="42" spans="1:24" ht="12" thickBot="1">
      <c r="A42" s="489"/>
      <c r="B42" s="502"/>
      <c r="C42" s="491"/>
      <c r="D42" s="516"/>
      <c r="E42" s="529"/>
      <c r="F42" s="516"/>
      <c r="G42" s="494"/>
      <c r="H42" s="502"/>
      <c r="I42" s="495"/>
      <c r="K42" s="496"/>
      <c r="M42" s="474"/>
      <c r="N42" s="564"/>
      <c r="O42" s="131"/>
      <c r="P42" s="31"/>
      <c r="Q42" s="131"/>
      <c r="R42" s="474"/>
      <c r="S42" s="525"/>
      <c r="T42" s="31"/>
      <c r="U42" s="12"/>
      <c r="V42" s="31"/>
      <c r="W42" s="474"/>
      <c r="X42" s="525"/>
    </row>
    <row r="43" spans="1:24">
      <c r="A43" s="504" t="s">
        <v>1384</v>
      </c>
      <c r="B43" s="490">
        <v>-104721070</v>
      </c>
      <c r="C43" s="58" t="s">
        <v>279</v>
      </c>
      <c r="D43" s="505">
        <f>IF(K43&gt;0,K43-D44+F44,0)</f>
        <v>88031125.129999995</v>
      </c>
      <c r="E43" s="506"/>
      <c r="F43" s="507">
        <f>IF(K43&lt;0,-K43+D44-F44,0)</f>
        <v>0</v>
      </c>
      <c r="G43" s="494"/>
      <c r="H43" s="490">
        <f>'Lead YE''14'!F32</f>
        <v>-16689944.869999999</v>
      </c>
      <c r="I43" s="495">
        <f>B43+D43+D44-F43-F44-H43</f>
        <v>0</v>
      </c>
      <c r="K43" s="496">
        <f>H43-B43</f>
        <v>88031125.129999995</v>
      </c>
      <c r="M43" s="474"/>
      <c r="N43" s="564"/>
      <c r="O43" s="131"/>
      <c r="P43" s="31"/>
      <c r="Q43" s="131"/>
      <c r="R43" s="474"/>
      <c r="S43" s="525"/>
      <c r="T43" s="31"/>
      <c r="U43" s="12"/>
      <c r="V43" s="31"/>
      <c r="W43" s="474"/>
      <c r="X43" s="525"/>
    </row>
    <row r="44" spans="1:24" ht="10.5" customHeight="1" thickBot="1">
      <c r="A44" s="489"/>
      <c r="B44" s="502"/>
      <c r="C44" s="565" t="s">
        <v>238</v>
      </c>
      <c r="D44" s="509"/>
      <c r="E44" s="566" t="s">
        <v>239</v>
      </c>
      <c r="F44" s="523"/>
      <c r="G44" s="494"/>
      <c r="H44" s="490"/>
      <c r="I44" s="495"/>
      <c r="K44" s="496"/>
      <c r="M44" s="474"/>
      <c r="N44" s="564"/>
      <c r="O44" s="564"/>
      <c r="P44" s="567"/>
      <c r="Q44" s="567"/>
      <c r="R44" s="474"/>
      <c r="S44" s="568"/>
      <c r="T44" s="569"/>
      <c r="U44" s="569"/>
      <c r="V44" s="569"/>
      <c r="W44" s="525"/>
      <c r="X44" s="525"/>
    </row>
    <row r="45" spans="1:24" ht="10.5" customHeight="1">
      <c r="A45" s="489"/>
      <c r="B45" s="502"/>
      <c r="C45" s="491"/>
      <c r="D45" s="516"/>
      <c r="E45" s="529"/>
      <c r="F45" s="516"/>
      <c r="G45" s="494"/>
      <c r="H45" s="502"/>
      <c r="I45" s="495"/>
      <c r="K45" s="496"/>
      <c r="M45" s="474"/>
      <c r="N45" s="564"/>
      <c r="O45" s="564"/>
      <c r="P45" s="567"/>
      <c r="Q45" s="567"/>
      <c r="R45" s="474"/>
      <c r="S45" s="568"/>
      <c r="T45" s="569"/>
      <c r="U45" s="569"/>
      <c r="V45" s="569"/>
      <c r="W45" s="483"/>
      <c r="X45" s="483"/>
    </row>
    <row r="46" spans="1:24" ht="10.5" customHeight="1">
      <c r="A46" s="489" t="s">
        <v>1385</v>
      </c>
      <c r="B46" s="502">
        <v>-14798494</v>
      </c>
      <c r="C46" s="491"/>
      <c r="D46" s="516">
        <f>IF(K46&gt;0,K46,0)</f>
        <v>9969037.5</v>
      </c>
      <c r="E46" s="529"/>
      <c r="F46" s="492">
        <f>IF(K46&lt;0,-K46,0)</f>
        <v>0</v>
      </c>
      <c r="G46" s="494"/>
      <c r="H46" s="490">
        <f>'Lead YE''14'!F36</f>
        <v>-4829456.5</v>
      </c>
      <c r="I46" s="495">
        <f>B46+D46+D47-F46-F47-H46</f>
        <v>0</v>
      </c>
      <c r="K46" s="496">
        <f>H46-B46</f>
        <v>9969037.5</v>
      </c>
      <c r="M46" s="474"/>
      <c r="N46" s="564"/>
      <c r="O46" s="564"/>
      <c r="P46" s="567"/>
      <c r="Q46" s="567"/>
      <c r="R46" s="474"/>
      <c r="S46" s="568"/>
      <c r="T46" s="569"/>
      <c r="U46" s="569"/>
      <c r="V46" s="569"/>
      <c r="W46" s="483"/>
      <c r="X46" s="483"/>
    </row>
    <row r="47" spans="1:24" ht="10.5" customHeight="1">
      <c r="A47" s="489"/>
      <c r="B47" s="502"/>
      <c r="C47" s="491"/>
      <c r="D47" s="516"/>
      <c r="E47" s="529"/>
      <c r="F47" s="516"/>
      <c r="G47" s="494"/>
      <c r="H47" s="502"/>
      <c r="I47" s="495"/>
      <c r="K47" s="496"/>
      <c r="M47" s="474"/>
      <c r="N47" s="564"/>
      <c r="O47" s="564"/>
      <c r="P47" s="567"/>
      <c r="Q47" s="567"/>
      <c r="R47" s="474"/>
      <c r="S47" s="568"/>
      <c r="T47" s="569"/>
      <c r="U47" s="569"/>
      <c r="V47" s="569"/>
      <c r="W47" s="483"/>
      <c r="X47" s="483"/>
    </row>
    <row r="48" spans="1:24" ht="10.5" customHeight="1">
      <c r="A48" s="504" t="s">
        <v>280</v>
      </c>
      <c r="B48" s="490">
        <v>0</v>
      </c>
      <c r="C48" s="491"/>
      <c r="D48" s="516">
        <f>IF(K48&gt;0,K48,0)</f>
        <v>0</v>
      </c>
      <c r="E48" s="529"/>
      <c r="F48" s="492">
        <f>IF(K48&lt;0,-K48,0)</f>
        <v>0</v>
      </c>
      <c r="H48" s="490">
        <f>'Lead YE''14'!F44</f>
        <v>0</v>
      </c>
      <c r="I48" s="495">
        <f>B48+D48+D49-F48-F49-H48</f>
        <v>0</v>
      </c>
      <c r="K48" s="496">
        <f>H48-B48</f>
        <v>0</v>
      </c>
      <c r="M48" s="474"/>
      <c r="N48" s="564"/>
      <c r="O48" s="564"/>
      <c r="P48" s="567"/>
      <c r="Q48" s="567"/>
      <c r="R48" s="474"/>
      <c r="S48" s="568"/>
      <c r="T48" s="569"/>
      <c r="U48" s="569"/>
      <c r="V48" s="569"/>
      <c r="W48" s="483"/>
      <c r="X48" s="483"/>
    </row>
    <row r="49" spans="1:24" ht="10.5" customHeight="1" thickBot="1">
      <c r="A49" s="489"/>
      <c r="B49" s="502"/>
      <c r="C49" s="491"/>
      <c r="D49" s="516"/>
      <c r="E49" s="529"/>
      <c r="F49" s="516"/>
      <c r="G49" s="494"/>
      <c r="H49" s="502"/>
      <c r="I49" s="495"/>
      <c r="K49" s="496"/>
      <c r="M49" s="474"/>
      <c r="N49" s="564"/>
      <c r="O49" s="564"/>
      <c r="P49" s="567"/>
      <c r="Q49" s="567"/>
      <c r="R49" s="474"/>
      <c r="S49" s="568"/>
      <c r="T49" s="569"/>
      <c r="U49" s="569"/>
      <c r="V49" s="569"/>
      <c r="W49" s="483"/>
      <c r="X49" s="483"/>
    </row>
    <row r="50" spans="1:24" ht="10.5" customHeight="1">
      <c r="A50" s="528" t="s">
        <v>281</v>
      </c>
      <c r="B50" s="490">
        <v>-26707111.629999999</v>
      </c>
      <c r="C50" s="127" t="s">
        <v>282</v>
      </c>
      <c r="D50" s="505"/>
      <c r="E50" s="506"/>
      <c r="F50" s="507">
        <f>IF(K50&lt;0,-K50+D51-F51,0)</f>
        <v>0</v>
      </c>
      <c r="G50" s="494"/>
      <c r="H50" s="490">
        <f>'Lead YE''14'!F30</f>
        <v>-16181140.449999999</v>
      </c>
      <c r="I50" s="495">
        <f>B50+D50+D51-F50-F51-H50</f>
        <v>-10525971.18</v>
      </c>
      <c r="K50" s="496">
        <f>H50-B50</f>
        <v>10525971.18</v>
      </c>
      <c r="M50" s="474"/>
      <c r="N50" s="564"/>
      <c r="O50" s="564"/>
      <c r="P50" s="567"/>
      <c r="Q50" s="567"/>
      <c r="R50" s="474"/>
      <c r="S50" s="568"/>
      <c r="T50" s="569"/>
      <c r="U50" s="569"/>
      <c r="V50" s="569"/>
      <c r="W50" s="483"/>
      <c r="X50" s="483"/>
    </row>
    <row r="51" spans="1:24" ht="12" thickBot="1">
      <c r="A51" s="531"/>
      <c r="B51" s="532"/>
      <c r="C51" s="570" t="s">
        <v>283</v>
      </c>
      <c r="D51" s="571"/>
      <c r="E51" s="566" t="s">
        <v>284</v>
      </c>
      <c r="F51" s="572"/>
      <c r="G51" s="530"/>
      <c r="H51" s="532"/>
      <c r="I51" s="495"/>
      <c r="K51" s="496"/>
      <c r="M51" s="474"/>
      <c r="N51" s="564"/>
      <c r="O51" s="564"/>
      <c r="P51" s="567"/>
      <c r="Q51" s="567"/>
      <c r="R51" s="474"/>
      <c r="S51" s="568"/>
      <c r="T51" s="569"/>
      <c r="U51" s="569"/>
      <c r="V51" s="569"/>
      <c r="W51" s="483"/>
      <c r="X51" s="483"/>
    </row>
    <row r="52" spans="1:24">
      <c r="A52" s="528"/>
      <c r="B52" s="532"/>
      <c r="C52" s="559"/>
      <c r="D52" s="514"/>
      <c r="E52" s="515"/>
      <c r="F52" s="514"/>
      <c r="G52" s="530"/>
      <c r="H52" s="532"/>
      <c r="I52" s="495"/>
      <c r="K52" s="496"/>
      <c r="M52" s="474"/>
      <c r="N52" s="564"/>
      <c r="O52" s="564"/>
      <c r="P52" s="567"/>
      <c r="Q52" s="567"/>
      <c r="R52" s="474"/>
      <c r="S52" s="568"/>
      <c r="T52" s="569"/>
      <c r="U52" s="569"/>
      <c r="V52" s="569"/>
      <c r="W52" s="483"/>
      <c r="X52" s="483"/>
    </row>
    <row r="53" spans="1:24">
      <c r="A53" s="489"/>
      <c r="B53" s="502"/>
      <c r="C53" s="491"/>
      <c r="D53" s="516"/>
      <c r="E53" s="529"/>
      <c r="F53" s="516"/>
      <c r="G53" s="494"/>
      <c r="H53" s="502"/>
      <c r="I53" s="495"/>
      <c r="K53" s="496"/>
      <c r="M53" s="474"/>
      <c r="N53" s="564"/>
      <c r="O53" s="564"/>
      <c r="P53" s="567"/>
      <c r="Q53" s="567"/>
      <c r="R53" s="474"/>
      <c r="S53" s="483"/>
      <c r="T53" s="573"/>
      <c r="U53" s="483"/>
      <c r="V53" s="573"/>
      <c r="W53" s="483"/>
      <c r="X53" s="483"/>
    </row>
    <row r="54" spans="1:24">
      <c r="A54" s="504" t="s">
        <v>285</v>
      </c>
      <c r="B54" s="490">
        <v>-34241687.280000001</v>
      </c>
      <c r="C54" s="82" t="s">
        <v>286</v>
      </c>
      <c r="D54" s="516">
        <f>IF(K54&gt;0,K54,0)</f>
        <v>0</v>
      </c>
      <c r="E54" s="529"/>
      <c r="F54" s="492">
        <f>IF(K54&lt;0,-K54,0)</f>
        <v>4542938.32</v>
      </c>
      <c r="G54" s="494"/>
      <c r="H54" s="490">
        <f>'Lead YE''14'!F28</f>
        <v>-38784625.600000001</v>
      </c>
      <c r="I54" s="495">
        <f>B54+D54-F54-F55-H54</f>
        <v>0</v>
      </c>
      <c r="K54" s="496">
        <f>H54-B54</f>
        <v>-4542938.32</v>
      </c>
      <c r="M54" s="474"/>
      <c r="N54" s="564"/>
      <c r="O54" s="564"/>
      <c r="P54" s="567"/>
      <c r="Q54" s="567"/>
      <c r="R54" s="474"/>
      <c r="S54" s="483"/>
      <c r="T54" s="573"/>
      <c r="U54" s="483"/>
      <c r="V54" s="483"/>
      <c r="W54" s="483"/>
      <c r="X54" s="483"/>
    </row>
    <row r="55" spans="1:24">
      <c r="A55" s="528"/>
      <c r="B55" s="490"/>
      <c r="C55" s="82"/>
      <c r="D55" s="516"/>
      <c r="E55" s="529"/>
      <c r="F55" s="492">
        <v>0</v>
      </c>
      <c r="G55" s="494"/>
      <c r="H55" s="490"/>
      <c r="I55" s="495"/>
      <c r="K55" s="496"/>
      <c r="M55" s="474"/>
      <c r="N55" s="564"/>
      <c r="O55" s="564"/>
      <c r="P55" s="567"/>
      <c r="Q55" s="567"/>
      <c r="R55" s="474"/>
      <c r="S55" s="483"/>
      <c r="T55" s="573"/>
      <c r="U55" s="483"/>
      <c r="V55" s="483"/>
      <c r="W55" s="483"/>
      <c r="X55" s="483"/>
    </row>
    <row r="56" spans="1:24">
      <c r="A56" s="489"/>
      <c r="B56" s="502"/>
      <c r="C56" s="491"/>
      <c r="D56" s="516"/>
      <c r="E56" s="529"/>
      <c r="F56" s="516"/>
      <c r="G56" s="494"/>
      <c r="H56" s="502"/>
      <c r="I56" s="495"/>
      <c r="K56" s="496"/>
      <c r="M56" s="474"/>
      <c r="N56" s="564"/>
      <c r="O56" s="564"/>
      <c r="P56" s="567"/>
      <c r="Q56" s="574"/>
      <c r="R56" s="474"/>
      <c r="S56" s="483"/>
      <c r="T56" s="573"/>
      <c r="U56" s="483"/>
      <c r="V56" s="483"/>
      <c r="W56" s="483"/>
      <c r="X56" s="483"/>
    </row>
    <row r="57" spans="1:24">
      <c r="A57" s="504" t="s">
        <v>1386</v>
      </c>
      <c r="B57" s="490">
        <v>-85175166.879999995</v>
      </c>
      <c r="C57" s="82" t="s">
        <v>288</v>
      </c>
      <c r="D57" s="516">
        <f>IF(K57&gt;0,K57,0)</f>
        <v>28273786.829999998</v>
      </c>
      <c r="E57" s="529"/>
      <c r="F57" s="492">
        <f>IF(K57&lt;0,-K57,0)</f>
        <v>0</v>
      </c>
      <c r="G57" s="494"/>
      <c r="H57" s="490">
        <f>'Lead YE''14'!F34+'Lead YE''14'!F35</f>
        <v>-56901380.049999997</v>
      </c>
      <c r="I57" s="495">
        <f>B57+D57-F57-H57</f>
        <v>0</v>
      </c>
      <c r="K57" s="496">
        <f>H57-B57</f>
        <v>28273786.829999998</v>
      </c>
      <c r="M57" s="474"/>
      <c r="N57" s="564"/>
      <c r="O57" s="564"/>
      <c r="P57" s="567"/>
      <c r="Q57" s="574"/>
      <c r="R57" s="474"/>
      <c r="S57" s="483"/>
      <c r="T57" s="573"/>
      <c r="U57" s="483"/>
      <c r="V57" s="483"/>
      <c r="W57" s="483"/>
      <c r="X57" s="483"/>
    </row>
    <row r="58" spans="1:24" ht="12" thickBot="1">
      <c r="A58" s="489"/>
      <c r="B58" s="502"/>
      <c r="C58" s="491"/>
      <c r="D58" s="516"/>
      <c r="E58" s="529"/>
      <c r="F58" s="516"/>
      <c r="G58" s="494"/>
      <c r="H58" s="502"/>
      <c r="I58" s="495"/>
      <c r="K58" s="496"/>
      <c r="M58" s="474"/>
      <c r="N58" s="564"/>
      <c r="O58" s="564"/>
      <c r="P58" s="567"/>
      <c r="Q58" s="574"/>
      <c r="R58" s="474"/>
      <c r="S58" s="483"/>
      <c r="T58" s="573"/>
      <c r="U58" s="483"/>
      <c r="V58" s="483"/>
      <c r="W58" s="483"/>
      <c r="X58" s="483"/>
    </row>
    <row r="59" spans="1:24">
      <c r="A59" s="504" t="s">
        <v>289</v>
      </c>
      <c r="B59" s="490">
        <v>-2531047</v>
      </c>
      <c r="C59" s="58" t="s">
        <v>290</v>
      </c>
      <c r="D59" s="505">
        <f>IF(K59&gt;0,K59-D60-D61-D62+F60+F61+F62,0)</f>
        <v>0</v>
      </c>
      <c r="E59" s="506"/>
      <c r="F59" s="507">
        <f>IF(K59&lt;0,-K59+D60+D61+D62+F60-F61-F62,0)</f>
        <v>-5.8207660913467407E-11</v>
      </c>
      <c r="G59" s="494"/>
      <c r="H59" s="490">
        <f>'Lead YE''14'!F40</f>
        <v>-3229876.88</v>
      </c>
      <c r="I59" s="495">
        <f>B59+D59+D60+D61+D62+F60-F61-F62-H59</f>
        <v>0</v>
      </c>
      <c r="K59" s="496">
        <f>H59-B59</f>
        <v>-698829.87999999989</v>
      </c>
      <c r="M59" s="474"/>
      <c r="N59" s="564"/>
      <c r="O59" s="564"/>
      <c r="P59" s="567"/>
      <c r="Q59" s="574"/>
      <c r="R59" s="474"/>
      <c r="S59" s="474"/>
      <c r="T59" s="483"/>
      <c r="U59" s="483"/>
      <c r="V59" s="483"/>
      <c r="W59" s="483"/>
      <c r="X59" s="483"/>
    </row>
    <row r="60" spans="1:24">
      <c r="A60" s="141" t="s">
        <v>291</v>
      </c>
      <c r="B60" s="575">
        <v>-83588</v>
      </c>
      <c r="C60" s="576" t="s">
        <v>204</v>
      </c>
      <c r="D60" s="514"/>
      <c r="E60" s="577" t="s">
        <v>204</v>
      </c>
      <c r="F60" s="578">
        <v>0</v>
      </c>
      <c r="G60" s="494"/>
      <c r="H60" s="579"/>
      <c r="I60" s="495"/>
      <c r="K60" s="496"/>
      <c r="M60" s="474"/>
      <c r="N60" s="564"/>
      <c r="O60" s="564"/>
      <c r="P60" s="567"/>
      <c r="Q60" s="574"/>
      <c r="R60" s="474"/>
      <c r="S60" s="474"/>
      <c r="T60" s="474"/>
      <c r="U60" s="474"/>
      <c r="V60" s="474"/>
      <c r="W60" s="474"/>
    </row>
    <row r="61" spans="1:24">
      <c r="A61" s="141" t="s">
        <v>292</v>
      </c>
      <c r="B61" s="575">
        <v>-691092</v>
      </c>
      <c r="C61" s="147"/>
      <c r="D61" s="514"/>
      <c r="E61" s="515" t="s">
        <v>293</v>
      </c>
      <c r="F61" s="578">
        <f>'Account YE''14'!H141+'Account YE''14'!H173+'Account YE''14'!H210+'Account YE''14'!H250</f>
        <v>556198.93999999994</v>
      </c>
      <c r="G61" s="494"/>
      <c r="H61" s="579"/>
      <c r="I61" s="518"/>
      <c r="K61" s="496"/>
      <c r="M61" s="474"/>
      <c r="N61" s="564"/>
      <c r="O61" s="564"/>
      <c r="P61" s="567"/>
      <c r="Q61" s="474"/>
      <c r="R61" s="474"/>
      <c r="S61" s="474"/>
      <c r="T61" s="474"/>
      <c r="U61" s="474"/>
      <c r="V61" s="474"/>
      <c r="W61" s="474"/>
    </row>
    <row r="62" spans="1:24" ht="12" thickBot="1">
      <c r="A62" s="141" t="s">
        <v>294</v>
      </c>
      <c r="B62" s="575">
        <v>-116957</v>
      </c>
      <c r="C62" s="565"/>
      <c r="D62" s="509"/>
      <c r="E62" s="566" t="s">
        <v>295</v>
      </c>
      <c r="F62" s="580">
        <f>'Account YE''14'!H278</f>
        <v>142630.94</v>
      </c>
      <c r="G62" s="494"/>
      <c r="H62" s="579"/>
      <c r="I62" s="518"/>
      <c r="K62" s="496"/>
      <c r="M62" s="474"/>
      <c r="N62" s="564"/>
      <c r="O62" s="564"/>
      <c r="P62" s="567"/>
      <c r="Q62" s="474"/>
      <c r="R62" s="474"/>
      <c r="S62" s="474"/>
      <c r="T62" s="474"/>
      <c r="U62" s="474"/>
      <c r="V62" s="474"/>
      <c r="W62" s="474"/>
    </row>
    <row r="63" spans="1:24" ht="12" thickBot="1">
      <c r="A63" s="489"/>
      <c r="B63" s="502"/>
      <c r="C63" s="491"/>
      <c r="D63" s="581"/>
      <c r="E63" s="493"/>
      <c r="F63" s="581"/>
      <c r="G63" s="494"/>
      <c r="H63" s="502"/>
      <c r="I63" s="518"/>
      <c r="K63" s="496"/>
      <c r="M63" s="474"/>
      <c r="N63" s="474"/>
      <c r="O63" s="474"/>
      <c r="P63" s="474"/>
      <c r="Q63" s="474"/>
      <c r="R63" s="474"/>
      <c r="S63" s="474"/>
      <c r="T63" s="474"/>
      <c r="U63" s="474"/>
      <c r="V63" s="474"/>
      <c r="W63" s="474"/>
    </row>
    <row r="64" spans="1:24">
      <c r="A64" s="504" t="s">
        <v>1387</v>
      </c>
      <c r="B64" s="490">
        <v>-14461826.640000001</v>
      </c>
      <c r="C64" s="127" t="s">
        <v>297</v>
      </c>
      <c r="D64" s="516">
        <f>IF(K64&gt;0,K64,0)</f>
        <v>0</v>
      </c>
      <c r="E64" s="506"/>
      <c r="F64" s="582">
        <f>IF(K64&lt;0,-K64,0)</f>
        <v>37311079.25</v>
      </c>
      <c r="G64" s="530"/>
      <c r="H64" s="490">
        <f>'Lead YE''14'!F42</f>
        <v>-51772905.890000001</v>
      </c>
      <c r="I64" s="495">
        <f>B64+D64-F64-H64</f>
        <v>0</v>
      </c>
      <c r="K64" s="496">
        <f>H64-B64</f>
        <v>-37311079.25</v>
      </c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</row>
    <row r="65" spans="1:23" ht="12" thickBot="1">
      <c r="A65" s="531"/>
      <c r="B65" s="583"/>
      <c r="C65" s="570"/>
      <c r="D65" s="509"/>
      <c r="E65" s="566"/>
      <c r="F65" s="523"/>
      <c r="G65" s="530"/>
      <c r="H65" s="583"/>
      <c r="I65" s="495"/>
      <c r="K65" s="496"/>
      <c r="M65" s="474"/>
      <c r="N65" s="474"/>
      <c r="O65" s="474"/>
      <c r="P65" s="31"/>
      <c r="Q65" s="474"/>
      <c r="R65" s="474"/>
      <c r="S65" s="474"/>
      <c r="T65" s="474"/>
      <c r="U65" s="474"/>
      <c r="V65" s="474"/>
      <c r="W65" s="474"/>
    </row>
    <row r="66" spans="1:23">
      <c r="A66" s="489"/>
      <c r="B66" s="502"/>
      <c r="C66" s="82"/>
      <c r="D66" s="492"/>
      <c r="E66" s="493"/>
      <c r="F66" s="492"/>
      <c r="G66" s="494"/>
      <c r="H66" s="502"/>
      <c r="I66" s="495"/>
      <c r="K66" s="496"/>
      <c r="M66" s="474"/>
      <c r="N66" s="474"/>
      <c r="O66" s="474"/>
      <c r="P66" s="567"/>
      <c r="Q66" s="474"/>
      <c r="R66" s="474"/>
      <c r="S66" s="474"/>
      <c r="T66" s="474"/>
      <c r="U66" s="474"/>
      <c r="V66" s="474"/>
      <c r="W66" s="474"/>
    </row>
    <row r="67" spans="1:23">
      <c r="A67" s="504" t="s">
        <v>1388</v>
      </c>
      <c r="B67" s="490">
        <v>-463702861.85000002</v>
      </c>
      <c r="C67" s="82"/>
      <c r="D67" s="516">
        <f>IF(K67&gt;0,K67,0)</f>
        <v>52936723.790000021</v>
      </c>
      <c r="E67" s="493"/>
      <c r="F67" s="492">
        <f>IF(K67&lt;0,-K67,0)</f>
        <v>0</v>
      </c>
      <c r="G67" s="494"/>
      <c r="H67" s="490">
        <f>'Lead YE''14'!F33</f>
        <v>-410766138.06</v>
      </c>
      <c r="I67" s="495">
        <f>B67+D67-F67-H67</f>
        <v>0</v>
      </c>
      <c r="K67" s="496">
        <f>H67-B67</f>
        <v>52936723.790000021</v>
      </c>
      <c r="L67" s="49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</row>
    <row r="68" spans="1:23">
      <c r="A68" s="489"/>
      <c r="B68" s="490"/>
      <c r="C68" s="82"/>
      <c r="D68" s="492"/>
      <c r="E68" s="493"/>
      <c r="F68" s="492"/>
      <c r="G68" s="494"/>
      <c r="H68" s="502"/>
      <c r="I68" s="495"/>
      <c r="K68" s="496"/>
      <c r="M68" s="474"/>
      <c r="N68" s="474"/>
      <c r="O68" s="474"/>
      <c r="P68" s="474"/>
      <c r="Q68" s="474"/>
      <c r="R68" s="474"/>
      <c r="S68" s="474"/>
      <c r="T68" s="474"/>
      <c r="U68" s="474"/>
      <c r="V68" s="474"/>
      <c r="W68" s="474"/>
    </row>
    <row r="69" spans="1:23">
      <c r="A69" s="504" t="s">
        <v>1389</v>
      </c>
      <c r="B69" s="490">
        <v>-124349782.02</v>
      </c>
      <c r="C69" s="82"/>
      <c r="D69" s="490">
        <v>747340004.71000004</v>
      </c>
      <c r="E69" s="493"/>
      <c r="F69" s="492">
        <v>685002400</v>
      </c>
      <c r="G69" s="494"/>
      <c r="H69" s="490">
        <f>'Lead YE''14'!F41</f>
        <v>-62012177.310000002</v>
      </c>
      <c r="I69" s="495">
        <f>+B69+D69-F69-H69+D70</f>
        <v>5.9604644775390625E-8</v>
      </c>
      <c r="K69" s="496">
        <f>H69-B69</f>
        <v>62337604.709999993</v>
      </c>
      <c r="M69" s="474"/>
      <c r="N69" s="474"/>
      <c r="O69" s="474"/>
      <c r="P69" s="474"/>
      <c r="Q69" s="474"/>
      <c r="R69" s="474"/>
      <c r="S69" s="474"/>
      <c r="T69" s="474"/>
      <c r="U69" s="474"/>
      <c r="V69" s="474"/>
      <c r="W69" s="474"/>
    </row>
    <row r="70" spans="1:23">
      <c r="A70" s="528"/>
      <c r="B70" s="490"/>
      <c r="C70" s="82"/>
      <c r="D70" s="516"/>
      <c r="E70" s="493"/>
      <c r="F70" s="492"/>
      <c r="G70" s="494"/>
      <c r="H70" s="490"/>
      <c r="I70" s="495"/>
      <c r="K70" s="496"/>
      <c r="M70" s="474"/>
      <c r="N70" s="474"/>
      <c r="O70" s="474"/>
      <c r="P70" s="474"/>
      <c r="Q70" s="474"/>
      <c r="R70" s="474"/>
      <c r="S70" s="474"/>
      <c r="T70" s="474"/>
      <c r="U70" s="474"/>
      <c r="V70" s="474"/>
      <c r="W70" s="474"/>
    </row>
    <row r="71" spans="1:23">
      <c r="A71" s="489"/>
      <c r="B71" s="502"/>
      <c r="C71" s="82"/>
      <c r="D71" s="492"/>
      <c r="E71" s="493"/>
      <c r="F71" s="492"/>
      <c r="G71" s="494"/>
      <c r="H71" s="502"/>
      <c r="I71" s="495"/>
      <c r="K71" s="496"/>
      <c r="M71" s="474"/>
      <c r="N71" s="474"/>
      <c r="O71" s="474"/>
      <c r="P71" s="474"/>
      <c r="Q71" s="474"/>
      <c r="R71" s="474"/>
      <c r="S71" s="474"/>
      <c r="T71" s="474"/>
      <c r="U71" s="474"/>
      <c r="V71" s="474"/>
      <c r="W71" s="474"/>
    </row>
    <row r="72" spans="1:23">
      <c r="A72" s="504" t="s">
        <v>1390</v>
      </c>
      <c r="B72" s="490">
        <v>-2392230.15</v>
      </c>
      <c r="C72" s="561" t="s">
        <v>301</v>
      </c>
      <c r="D72" s="516">
        <f>IF(K72&gt;0,K72,0)</f>
        <v>2061696.7599999998</v>
      </c>
      <c r="E72" s="154"/>
      <c r="F72" s="492">
        <f>IF(K72&lt;0,-K72,0)</f>
        <v>0</v>
      </c>
      <c r="G72" s="155"/>
      <c r="H72" s="490">
        <f>'Lead YE''14'!F31</f>
        <v>-330533.39</v>
      </c>
      <c r="I72" s="495">
        <f>B72+D72-F72-H72</f>
        <v>0</v>
      </c>
      <c r="K72" s="496">
        <f>H72-B72</f>
        <v>2061696.7599999998</v>
      </c>
      <c r="M72" s="474"/>
      <c r="N72" s="474"/>
      <c r="O72" s="474"/>
      <c r="P72" s="474"/>
      <c r="Q72" s="474"/>
      <c r="R72" s="474"/>
      <c r="S72" s="474"/>
      <c r="T72" s="474"/>
      <c r="U72" s="474"/>
      <c r="V72" s="474"/>
      <c r="W72" s="474"/>
    </row>
    <row r="73" spans="1:23">
      <c r="A73" s="489"/>
      <c r="B73" s="502"/>
      <c r="C73" s="491"/>
      <c r="D73" s="492"/>
      <c r="E73" s="493"/>
      <c r="F73" s="492"/>
      <c r="G73" s="494"/>
      <c r="H73" s="502"/>
      <c r="I73" s="518"/>
      <c r="K73" s="496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</row>
    <row r="74" spans="1:23">
      <c r="A74" s="504" t="s">
        <v>1308</v>
      </c>
      <c r="B74" s="490">
        <v>-64000000</v>
      </c>
      <c r="C74" s="561" t="s">
        <v>303</v>
      </c>
      <c r="D74" s="516">
        <f>IF(K74&gt;0,K74,0)</f>
        <v>64000000</v>
      </c>
      <c r="E74" s="493"/>
      <c r="F74" s="492">
        <f>IF(K74&lt;0,-K74,0)</f>
        <v>0</v>
      </c>
      <c r="G74" s="494"/>
      <c r="H74" s="490">
        <v>0</v>
      </c>
      <c r="I74" s="495">
        <f>B74+D74-F74-H74</f>
        <v>0</v>
      </c>
      <c r="K74" s="496">
        <f>H74-B74</f>
        <v>64000000</v>
      </c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</row>
    <row r="75" spans="1:23">
      <c r="A75" s="141"/>
      <c r="B75" s="156"/>
      <c r="C75" s="561"/>
      <c r="D75" s="157"/>
      <c r="E75" s="154"/>
      <c r="F75" s="157"/>
      <c r="G75" s="155"/>
      <c r="H75" s="156"/>
      <c r="I75" s="584"/>
      <c r="K75" s="496"/>
      <c r="M75" s="474"/>
      <c r="N75" s="474"/>
      <c r="O75" s="474"/>
      <c r="P75" s="474"/>
      <c r="Q75" s="474"/>
      <c r="R75" s="474"/>
      <c r="S75" s="474"/>
      <c r="T75" s="474"/>
      <c r="U75" s="474"/>
      <c r="V75" s="474"/>
      <c r="W75" s="474"/>
    </row>
    <row r="76" spans="1:23">
      <c r="A76" s="585" t="s">
        <v>198</v>
      </c>
      <c r="B76" s="562">
        <f>SUM(B42:B74)+B60+B61+B62</f>
        <v>-938864551.44999993</v>
      </c>
      <c r="C76" s="586"/>
      <c r="D76" s="587"/>
      <c r="E76" s="588"/>
      <c r="F76" s="587"/>
      <c r="G76" s="589"/>
      <c r="H76" s="562">
        <f>SUM(H42:H74)+H60+H61+H62</f>
        <v>-661498178.99999988</v>
      </c>
      <c r="I76" s="590"/>
      <c r="K76" s="496">
        <f>H76-B76</f>
        <v>277366372.45000005</v>
      </c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</row>
    <row r="77" spans="1:23">
      <c r="A77" s="489"/>
      <c r="B77" s="502"/>
      <c r="C77" s="491"/>
      <c r="D77" s="492"/>
      <c r="E77" s="493"/>
      <c r="F77" s="492"/>
      <c r="G77" s="494"/>
      <c r="H77" s="502"/>
      <c r="I77" s="518"/>
      <c r="K77" s="496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</row>
    <row r="78" spans="1:23">
      <c r="A78" s="528" t="s">
        <v>304</v>
      </c>
      <c r="B78" s="490">
        <v>-500000000</v>
      </c>
      <c r="C78" s="82" t="s">
        <v>305</v>
      </c>
      <c r="D78" s="516">
        <f>IF(K78&gt;0,K78,0)</f>
        <v>0</v>
      </c>
      <c r="E78" s="493"/>
      <c r="F78" s="492">
        <f>IF(K78&lt;0,-K78,0)</f>
        <v>214000000</v>
      </c>
      <c r="G78" s="494"/>
      <c r="H78" s="490">
        <f>'Lead YE''14'!F47</f>
        <v>-714000000</v>
      </c>
      <c r="I78" s="495">
        <f>B78+D78-F78-H78</f>
        <v>0</v>
      </c>
      <c r="K78" s="496">
        <f>H78-B78</f>
        <v>-214000000</v>
      </c>
      <c r="M78" s="474"/>
      <c r="N78" s="474"/>
      <c r="O78" s="474"/>
      <c r="P78" s="474"/>
      <c r="Q78" s="474"/>
      <c r="R78" s="474"/>
      <c r="S78" s="474"/>
      <c r="T78" s="474"/>
      <c r="U78" s="474"/>
      <c r="V78" s="474"/>
      <c r="W78" s="474"/>
    </row>
    <row r="79" spans="1:23">
      <c r="A79" s="489"/>
      <c r="B79" s="502"/>
      <c r="C79" s="82"/>
      <c r="D79" s="492"/>
      <c r="E79" s="493"/>
      <c r="F79" s="492"/>
      <c r="G79" s="494"/>
      <c r="H79" s="490"/>
      <c r="I79" s="518"/>
      <c r="K79" s="496"/>
      <c r="M79" s="474"/>
      <c r="N79" s="474"/>
      <c r="O79" s="474"/>
      <c r="P79" s="474"/>
      <c r="Q79" s="474"/>
      <c r="R79" s="474"/>
      <c r="S79" s="474"/>
      <c r="T79" s="474"/>
      <c r="U79" s="474"/>
      <c r="V79" s="474"/>
      <c r="W79" s="474"/>
    </row>
    <row r="80" spans="1:23">
      <c r="A80" s="528" t="s">
        <v>306</v>
      </c>
      <c r="B80" s="490">
        <v>-2304363</v>
      </c>
      <c r="C80" s="82"/>
      <c r="D80" s="492">
        <f>IF(K92&gt;0,K92,0)</f>
        <v>0</v>
      </c>
      <c r="E80" s="493"/>
      <c r="F80" s="492">
        <v>473997935.08999997</v>
      </c>
      <c r="G80" s="494"/>
      <c r="H80" s="490">
        <f>'Lead YE''14'!F48</f>
        <v>-476302298.08999997</v>
      </c>
      <c r="I80" s="495">
        <f>B80+D80-F80-H80</f>
        <v>0</v>
      </c>
      <c r="K80" s="496">
        <f>H80-B80</f>
        <v>-473997935.08999997</v>
      </c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</row>
    <row r="81" spans="1:23" s="475" customFormat="1">
      <c r="A81" s="531" t="s">
        <v>360</v>
      </c>
      <c r="B81" s="490">
        <v>100754</v>
      </c>
      <c r="C81" s="475" t="s">
        <v>307</v>
      </c>
      <c r="D81" s="516"/>
      <c r="E81" s="529"/>
      <c r="F81" s="516"/>
      <c r="G81" s="530"/>
      <c r="H81" s="490">
        <v>0</v>
      </c>
      <c r="I81" s="495">
        <f>B81+D81-F81-H81</f>
        <v>100754</v>
      </c>
      <c r="K81" s="591">
        <f>H81-B81</f>
        <v>-100754</v>
      </c>
      <c r="M81" s="525"/>
      <c r="N81" s="525"/>
      <c r="O81" s="525"/>
      <c r="P81" s="525"/>
      <c r="Q81" s="525"/>
      <c r="R81" s="525"/>
      <c r="S81" s="525"/>
      <c r="T81" s="525"/>
      <c r="U81" s="525"/>
      <c r="V81" s="525"/>
      <c r="W81" s="525"/>
    </row>
    <row r="82" spans="1:23">
      <c r="A82" s="489" t="s">
        <v>842</v>
      </c>
      <c r="B82" s="490">
        <v>-24800000</v>
      </c>
      <c r="C82" s="472"/>
      <c r="D82" s="516">
        <f>IF(K82&gt;0,K82,0)</f>
        <v>0</v>
      </c>
      <c r="E82" s="493"/>
      <c r="F82" s="492">
        <f>IF(K82&lt;0,-K82,0)</f>
        <v>12200000</v>
      </c>
      <c r="G82" s="494"/>
      <c r="H82" s="490">
        <f>'Account YE''14'!H120</f>
        <v>-37000000</v>
      </c>
      <c r="I82" s="495">
        <f>B82+D82-F82-H82</f>
        <v>0</v>
      </c>
      <c r="K82" s="496">
        <f>H82-B82</f>
        <v>-12200000</v>
      </c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</row>
    <row r="83" spans="1:23">
      <c r="A83" s="489"/>
      <c r="B83" s="502"/>
      <c r="C83" s="281"/>
      <c r="D83" s="492"/>
      <c r="E83" s="493"/>
      <c r="F83" s="492"/>
      <c r="G83" s="494"/>
      <c r="H83" s="490"/>
      <c r="I83" s="518"/>
      <c r="K83" s="496"/>
      <c r="M83" s="474"/>
      <c r="N83" s="474"/>
      <c r="O83" s="474"/>
      <c r="P83" s="474"/>
      <c r="Q83" s="474"/>
      <c r="R83" s="474"/>
      <c r="S83" s="474"/>
      <c r="T83" s="474"/>
      <c r="U83" s="474"/>
      <c r="V83" s="474"/>
      <c r="W83" s="474"/>
    </row>
    <row r="84" spans="1:23">
      <c r="A84" s="167" t="s">
        <v>309</v>
      </c>
      <c r="B84" s="526">
        <v>-57339288.039999999</v>
      </c>
      <c r="C84" s="513"/>
      <c r="D84" s="492">
        <f>IF(K94&gt;0,K94,0)</f>
        <v>0</v>
      </c>
      <c r="E84" s="493"/>
      <c r="F84" s="492">
        <v>0</v>
      </c>
      <c r="G84" s="494"/>
      <c r="H84" s="490">
        <f>'Lead YE''14'!F49</f>
        <v>-70175411.379999995</v>
      </c>
      <c r="I84" s="518"/>
      <c r="J84" s="84"/>
      <c r="K84" s="496">
        <f>H84-B84</f>
        <v>-12836123.339999996</v>
      </c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</row>
    <row r="85" spans="1:23">
      <c r="A85" s="167" t="s">
        <v>310</v>
      </c>
      <c r="B85" s="592">
        <v>-211330569.31999999</v>
      </c>
      <c r="C85" s="513"/>
      <c r="D85" s="492">
        <f>IF(K95&gt;0,K95,0)</f>
        <v>0</v>
      </c>
      <c r="E85" s="493"/>
      <c r="F85" s="492">
        <v>0</v>
      </c>
      <c r="G85" s="494"/>
      <c r="H85" s="490">
        <v>-14433715.91</v>
      </c>
      <c r="I85" s="518"/>
      <c r="K85" s="496">
        <f>H85-B85</f>
        <v>196896853.41</v>
      </c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</row>
    <row r="86" spans="1:23" ht="12" thickBot="1">
      <c r="A86" s="167" t="s">
        <v>311</v>
      </c>
      <c r="B86" s="593">
        <v>-268669857.36000001</v>
      </c>
      <c r="C86" s="491" t="s">
        <v>312</v>
      </c>
      <c r="D86" s="492">
        <v>0</v>
      </c>
      <c r="E86" s="169" t="s">
        <v>313</v>
      </c>
      <c r="F86" s="492">
        <f>-H96</f>
        <v>21933715.909999996</v>
      </c>
      <c r="G86" s="494"/>
      <c r="H86" s="593">
        <f>SUM(H84:H85)</f>
        <v>-84609127.289999992</v>
      </c>
      <c r="I86" s="495">
        <f>-B86-D86+F86+H86-I88</f>
        <v>19699999.979999989</v>
      </c>
      <c r="K86" s="496">
        <f>H86-B86</f>
        <v>184060730.07000002</v>
      </c>
      <c r="M86" s="474"/>
      <c r="N86" s="474"/>
      <c r="O86" s="474"/>
      <c r="P86" s="474"/>
      <c r="Q86" s="474"/>
      <c r="R86" s="474"/>
      <c r="S86" s="474"/>
      <c r="T86" s="474"/>
      <c r="U86" s="474"/>
      <c r="V86" s="474"/>
      <c r="W86" s="474"/>
    </row>
    <row r="87" spans="1:23">
      <c r="A87" s="489"/>
      <c r="B87" s="502"/>
      <c r="C87" s="472"/>
      <c r="D87" s="492"/>
      <c r="E87" s="493"/>
      <c r="F87" s="492"/>
      <c r="G87" s="494"/>
      <c r="H87" s="502"/>
      <c r="I87" s="518"/>
      <c r="K87" s="496"/>
      <c r="M87" s="474"/>
      <c r="N87" s="474"/>
      <c r="O87" s="474"/>
      <c r="P87" s="474"/>
      <c r="Q87" s="474"/>
      <c r="R87" s="474"/>
      <c r="S87" s="474"/>
      <c r="T87" s="474"/>
      <c r="U87" s="474"/>
      <c r="V87" s="474"/>
      <c r="W87" s="474"/>
    </row>
    <row r="88" spans="1:23">
      <c r="A88" s="528" t="s">
        <v>312</v>
      </c>
      <c r="B88" s="490">
        <v>186294446</v>
      </c>
      <c r="C88" s="491"/>
      <c r="D88" s="516">
        <f>IF(K88&gt;0,K88,0)</f>
        <v>0</v>
      </c>
      <c r="E88" s="493"/>
      <c r="F88" s="492"/>
      <c r="G88" s="494"/>
      <c r="H88" s="490">
        <v>0</v>
      </c>
      <c r="I88" s="495">
        <f>B88+D88-F88-H88</f>
        <v>186294446</v>
      </c>
      <c r="K88" s="496">
        <f>H88-B88</f>
        <v>-186294446</v>
      </c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</row>
    <row r="89" spans="1:23">
      <c r="A89" s="489" t="s">
        <v>314</v>
      </c>
      <c r="B89" s="490"/>
      <c r="C89" s="491"/>
      <c r="D89" s="492"/>
      <c r="E89" s="493"/>
      <c r="F89" s="492"/>
      <c r="G89" s="494"/>
      <c r="H89" s="490"/>
      <c r="I89" s="518"/>
      <c r="K89" s="496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</row>
    <row r="90" spans="1:23">
      <c r="A90" s="489"/>
      <c r="B90" s="502"/>
      <c r="C90" s="491"/>
      <c r="D90" s="492"/>
      <c r="E90" s="493"/>
      <c r="F90" s="492"/>
      <c r="G90" s="494"/>
      <c r="H90" s="502"/>
      <c r="I90" s="494"/>
      <c r="K90" s="496"/>
      <c r="M90" s="474"/>
      <c r="N90" s="474"/>
      <c r="O90" s="474"/>
      <c r="P90" s="474"/>
      <c r="Q90" s="474"/>
      <c r="R90" s="474"/>
      <c r="S90" s="474"/>
      <c r="T90" s="474"/>
      <c r="U90" s="474"/>
      <c r="V90" s="474"/>
      <c r="W90" s="474"/>
    </row>
    <row r="91" spans="1:23">
      <c r="A91" s="585" t="s">
        <v>315</v>
      </c>
      <c r="B91" s="562">
        <v>-1428220119</v>
      </c>
      <c r="C91" s="586"/>
      <c r="D91" s="587"/>
      <c r="E91" s="588"/>
      <c r="F91" s="587"/>
      <c r="G91" s="589"/>
      <c r="H91" s="562">
        <v>-2065294939.78</v>
      </c>
      <c r="I91" s="589"/>
      <c r="K91" s="496">
        <f>H91-B91</f>
        <v>-637074820.77999997</v>
      </c>
      <c r="M91" s="474"/>
      <c r="N91" s="474"/>
      <c r="O91" s="474"/>
      <c r="P91" s="474"/>
      <c r="Q91" s="474"/>
      <c r="R91" s="474"/>
      <c r="S91" s="474"/>
      <c r="T91" s="474"/>
      <c r="U91" s="474"/>
      <c r="V91" s="474"/>
      <c r="W91" s="474"/>
    </row>
    <row r="92" spans="1:23" ht="12" thickBot="1">
      <c r="A92" s="489"/>
      <c r="B92" s="502">
        <f>B40+B91</f>
        <v>106410792.3900001</v>
      </c>
      <c r="C92" s="491"/>
      <c r="D92" s="492"/>
      <c r="E92" s="493"/>
      <c r="F92" s="492"/>
      <c r="G92" s="494"/>
      <c r="H92" s="502">
        <f>H40+H91</f>
        <v>-17375143.309999704</v>
      </c>
      <c r="I92" s="494"/>
      <c r="K92" s="496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</row>
    <row r="93" spans="1:23" ht="12" thickBot="1">
      <c r="A93" s="489"/>
      <c r="B93" s="502"/>
      <c r="C93" s="491"/>
      <c r="D93" s="594">
        <f>SUM(D9:D91)</f>
        <v>1520881442.5900002</v>
      </c>
      <c r="E93" s="493"/>
      <c r="F93" s="594">
        <f>SUM(F9:F91)</f>
        <v>1459667080.1400001</v>
      </c>
      <c r="G93" s="494"/>
      <c r="H93" s="502"/>
      <c r="I93" s="595">
        <f>D93-F93</f>
        <v>61214362.450000048</v>
      </c>
      <c r="K93" s="496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</row>
    <row r="94" spans="1:23">
      <c r="A94" s="489"/>
      <c r="B94" s="502"/>
      <c r="C94" s="491"/>
      <c r="D94" s="492"/>
      <c r="E94" s="493"/>
      <c r="F94" s="516"/>
      <c r="G94" s="494"/>
      <c r="H94" s="502"/>
      <c r="I94" s="494"/>
      <c r="K94" s="496"/>
      <c r="M94" s="474"/>
      <c r="N94" s="474"/>
      <c r="O94" s="474"/>
      <c r="P94" s="474"/>
      <c r="Q94" s="474"/>
      <c r="R94" s="474"/>
      <c r="S94" s="474"/>
      <c r="T94" s="474"/>
      <c r="U94" s="474"/>
      <c r="V94" s="474"/>
      <c r="W94" s="474"/>
    </row>
    <row r="95" spans="1:23">
      <c r="A95" s="489"/>
      <c r="B95" s="502"/>
      <c r="C95" s="491"/>
      <c r="D95" s="492"/>
      <c r="E95" s="493"/>
      <c r="F95" s="492"/>
      <c r="G95" s="494"/>
      <c r="H95" s="502"/>
      <c r="I95" s="494"/>
      <c r="K95" s="496"/>
      <c r="M95" s="474"/>
      <c r="N95" s="474"/>
      <c r="O95" s="474"/>
      <c r="P95" s="474"/>
      <c r="Q95" s="474"/>
      <c r="R95" s="474"/>
      <c r="S95" s="474"/>
      <c r="T95" s="474"/>
      <c r="U95" s="474"/>
      <c r="V95" s="474"/>
      <c r="W95" s="474"/>
    </row>
    <row r="96" spans="1:23">
      <c r="A96" s="167" t="s">
        <v>310</v>
      </c>
      <c r="B96" s="490">
        <f>VLOOKUP(A96,'[25]2013'!A$1:G$65536,7,0)</f>
        <v>-66176093.780000001</v>
      </c>
      <c r="C96" s="491"/>
      <c r="D96" s="492"/>
      <c r="E96" s="493"/>
      <c r="F96" s="492"/>
      <c r="G96" s="494"/>
      <c r="H96" s="490">
        <v>-21933715.909999996</v>
      </c>
      <c r="I96" s="494"/>
      <c r="J96" s="530"/>
      <c r="K96" s="496">
        <f>H96-B96</f>
        <v>44242377.870000005</v>
      </c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</row>
    <row r="97" spans="1:23">
      <c r="B97" s="502"/>
      <c r="D97" s="492"/>
      <c r="E97" s="493"/>
      <c r="F97" s="492"/>
      <c r="H97" s="502"/>
      <c r="K97" s="496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</row>
    <row r="98" spans="1:23" ht="12" thickBot="1">
      <c r="A98" s="596"/>
      <c r="B98" s="596"/>
      <c r="C98" s="597"/>
      <c r="D98" s="598"/>
      <c r="E98" s="599"/>
      <c r="F98" s="598"/>
      <c r="G98" s="596"/>
      <c r="H98" s="596"/>
      <c r="I98" s="596"/>
      <c r="K98" s="496"/>
      <c r="M98" s="474"/>
      <c r="N98" s="474"/>
      <c r="O98" s="474"/>
      <c r="P98" s="474"/>
      <c r="Q98" s="474"/>
      <c r="R98" s="474"/>
      <c r="S98" s="474"/>
      <c r="T98" s="474"/>
      <c r="U98" s="474"/>
      <c r="V98" s="474"/>
      <c r="W98" s="474"/>
    </row>
    <row r="99" spans="1:23" ht="12" customHeight="1">
      <c r="K99" s="496"/>
      <c r="M99" s="474"/>
      <c r="N99" s="474"/>
      <c r="O99" s="474"/>
      <c r="P99" s="474"/>
      <c r="Q99" s="474"/>
      <c r="R99" s="474"/>
      <c r="S99" s="474"/>
      <c r="T99" s="474"/>
      <c r="U99" s="474"/>
      <c r="V99" s="474"/>
      <c r="W99" s="474"/>
    </row>
    <row r="100" spans="1:23" ht="12" customHeight="1">
      <c r="A100" s="175" t="s">
        <v>316</v>
      </c>
      <c r="B100" s="176"/>
      <c r="C100" s="176"/>
      <c r="D100" s="176"/>
      <c r="E100" s="177"/>
      <c r="K100" s="496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</row>
    <row r="101" spans="1:23" ht="12" customHeight="1">
      <c r="A101" s="600" t="s">
        <v>203</v>
      </c>
      <c r="B101" s="176"/>
      <c r="C101" s="179" t="s">
        <v>313</v>
      </c>
      <c r="D101" s="601">
        <f>-'Lead YE''14'!F73+'Lead YE''14'!F71</f>
        <v>302109733.63999999</v>
      </c>
      <c r="E101" s="602"/>
      <c r="F101" s="492">
        <f>D89</f>
        <v>0</v>
      </c>
      <c r="H101" s="603">
        <f>D101-F101</f>
        <v>302109733.63999999</v>
      </c>
      <c r="I101" s="184"/>
      <c r="K101" s="496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</row>
    <row r="102" spans="1:23" ht="12" customHeight="1">
      <c r="A102" s="175" t="s">
        <v>317</v>
      </c>
      <c r="B102" s="176"/>
      <c r="C102" s="604"/>
      <c r="D102" s="601"/>
      <c r="E102" s="602"/>
      <c r="F102" s="492"/>
      <c r="H102" s="603"/>
      <c r="K102" s="496"/>
    </row>
    <row r="103" spans="1:23" ht="12.75" customHeight="1">
      <c r="A103" s="175" t="s">
        <v>318</v>
      </c>
      <c r="B103" s="176"/>
      <c r="C103" s="604"/>
      <c r="D103" s="601"/>
      <c r="E103" s="602"/>
      <c r="F103" s="492"/>
      <c r="H103" s="603"/>
      <c r="K103" s="496"/>
    </row>
    <row r="104" spans="1:23" ht="12" hidden="1" customHeight="1">
      <c r="A104" s="600" t="s">
        <v>319</v>
      </c>
      <c r="B104" s="176"/>
      <c r="C104" s="179" t="s">
        <v>320</v>
      </c>
      <c r="D104" s="601">
        <f>F33</f>
        <v>0</v>
      </c>
      <c r="E104" s="602"/>
      <c r="F104" s="492">
        <f>D33</f>
        <v>0</v>
      </c>
      <c r="H104" s="603">
        <f t="shared" ref="H104:H111" si="0">D104-F104</f>
        <v>0</v>
      </c>
      <c r="I104" s="184"/>
      <c r="K104" s="496"/>
    </row>
    <row r="105" spans="1:23" ht="12" customHeight="1">
      <c r="A105" s="600" t="s">
        <v>321</v>
      </c>
      <c r="B105" s="176"/>
      <c r="C105" s="179" t="s">
        <v>268</v>
      </c>
      <c r="D105" s="601">
        <v>7429335</v>
      </c>
      <c r="E105" s="602"/>
      <c r="F105" s="492"/>
      <c r="H105" s="765">
        <f t="shared" si="0"/>
        <v>7429335</v>
      </c>
      <c r="I105" s="184"/>
      <c r="J105" s="196"/>
      <c r="K105" s="496"/>
    </row>
    <row r="106" spans="1:23" ht="12" customHeight="1">
      <c r="A106" s="600" t="s">
        <v>1391</v>
      </c>
      <c r="B106" s="176"/>
      <c r="C106" s="179"/>
      <c r="D106" s="601">
        <v>1008039</v>
      </c>
      <c r="E106" s="602"/>
      <c r="F106" s="492"/>
      <c r="H106" s="765">
        <f t="shared" si="0"/>
        <v>1008039</v>
      </c>
      <c r="I106" s="184"/>
      <c r="J106" s="196"/>
      <c r="K106" s="496"/>
    </row>
    <row r="107" spans="1:23" ht="12" customHeight="1">
      <c r="A107" s="600" t="s">
        <v>322</v>
      </c>
      <c r="B107" s="176"/>
      <c r="C107" s="179" t="s">
        <v>323</v>
      </c>
      <c r="D107" s="601"/>
      <c r="E107" s="602"/>
      <c r="F107" s="492">
        <f>O23</f>
        <v>117097.85</v>
      </c>
      <c r="H107" s="765">
        <f t="shared" si="0"/>
        <v>-117097.85</v>
      </c>
      <c r="I107" s="184"/>
      <c r="J107" s="196"/>
      <c r="K107" s="496"/>
    </row>
    <row r="108" spans="1:23" ht="12" customHeight="1">
      <c r="A108" s="600" t="s">
        <v>324</v>
      </c>
      <c r="B108" s="176"/>
      <c r="C108" s="179" t="s">
        <v>325</v>
      </c>
      <c r="D108" s="601">
        <f>O29-F130</f>
        <v>8255570.549999997</v>
      </c>
      <c r="E108" s="602"/>
      <c r="F108" s="492"/>
      <c r="H108" s="765">
        <f t="shared" si="0"/>
        <v>8255570.549999997</v>
      </c>
      <c r="I108" s="184"/>
      <c r="J108" s="196"/>
      <c r="K108" s="492"/>
    </row>
    <row r="109" spans="1:23" ht="12" customHeight="1">
      <c r="A109" s="600" t="s">
        <v>1392</v>
      </c>
      <c r="B109" s="176"/>
      <c r="C109" s="179"/>
      <c r="D109" s="601"/>
      <c r="E109" s="602"/>
      <c r="F109" s="492">
        <v>100913.25</v>
      </c>
      <c r="H109" s="765">
        <f t="shared" si="0"/>
        <v>-100913.25</v>
      </c>
      <c r="I109" s="184"/>
      <c r="J109" s="196"/>
      <c r="K109" s="492"/>
    </row>
    <row r="110" spans="1:23" ht="12" customHeight="1">
      <c r="A110" s="600" t="s">
        <v>1393</v>
      </c>
      <c r="B110" s="176"/>
      <c r="C110" s="179"/>
      <c r="D110" s="601"/>
      <c r="E110" s="602"/>
      <c r="F110" s="773">
        <f>2029920+310131</f>
        <v>2340051</v>
      </c>
      <c r="H110" s="765">
        <f t="shared" si="0"/>
        <v>-2340051</v>
      </c>
      <c r="I110" s="184"/>
      <c r="J110" s="196"/>
      <c r="K110" s="492"/>
    </row>
    <row r="111" spans="1:23" ht="12" customHeight="1">
      <c r="A111" s="600" t="s">
        <v>326</v>
      </c>
      <c r="B111" s="176"/>
      <c r="C111" s="179" t="s">
        <v>327</v>
      </c>
      <c r="D111" s="601">
        <f>F61</f>
        <v>556198.93999999994</v>
      </c>
      <c r="E111" s="602"/>
      <c r="F111" s="492"/>
      <c r="H111" s="766">
        <f t="shared" si="0"/>
        <v>556198.93999999994</v>
      </c>
      <c r="I111" s="184"/>
      <c r="J111" s="196"/>
      <c r="K111" s="606"/>
    </row>
    <row r="112" spans="1:23" ht="12" customHeight="1">
      <c r="A112" s="175" t="s">
        <v>328</v>
      </c>
      <c r="B112" s="176"/>
      <c r="C112" s="179"/>
      <c r="D112" s="601"/>
      <c r="E112" s="602"/>
      <c r="F112" s="492"/>
      <c r="H112" s="603"/>
      <c r="I112" s="184"/>
      <c r="K112" s="492"/>
    </row>
    <row r="113" spans="1:11" ht="12" customHeight="1">
      <c r="A113" s="175" t="s">
        <v>329</v>
      </c>
      <c r="B113" s="176"/>
      <c r="C113" s="179"/>
      <c r="D113" s="601"/>
      <c r="E113" s="602"/>
      <c r="F113" s="492"/>
      <c r="H113" s="603">
        <f>SUM(H101:H111)</f>
        <v>316800815.02999997</v>
      </c>
      <c r="K113" s="492"/>
    </row>
    <row r="114" spans="1:11" ht="12" customHeight="1">
      <c r="A114" s="175" t="s">
        <v>330</v>
      </c>
      <c r="B114" s="176"/>
      <c r="C114" s="179"/>
      <c r="D114" s="601"/>
      <c r="E114" s="602"/>
      <c r="F114" s="492"/>
      <c r="H114" s="603"/>
      <c r="I114" s="184"/>
      <c r="K114" s="492"/>
    </row>
    <row r="115" spans="1:11" ht="12" customHeight="1">
      <c r="A115" s="607" t="str">
        <f>[23]SCF!C19</f>
        <v xml:space="preserve">Cost of property development projects </v>
      </c>
      <c r="B115" s="190"/>
      <c r="C115" s="191"/>
      <c r="D115" s="608"/>
      <c r="E115" s="609"/>
      <c r="F115" s="610">
        <f>D14-F130</f>
        <v>360246025.86999989</v>
      </c>
      <c r="G115" s="611">
        <f>F25+F23+F74</f>
        <v>0</v>
      </c>
      <c r="H115" s="765">
        <f>D115-F115+G115</f>
        <v>-360246025.86999989</v>
      </c>
      <c r="J115" s="196"/>
      <c r="K115" s="492"/>
    </row>
    <row r="116" spans="1:11" ht="12" customHeight="1">
      <c r="A116" s="612" t="s">
        <v>332</v>
      </c>
      <c r="B116" s="198"/>
      <c r="C116" s="179"/>
      <c r="D116" s="492">
        <f>F20</f>
        <v>0</v>
      </c>
      <c r="E116" s="602"/>
      <c r="F116" s="613">
        <f>D20</f>
        <v>47674159.719999999</v>
      </c>
      <c r="H116" s="765">
        <f>D116-F116</f>
        <v>-47674159.719999999</v>
      </c>
      <c r="J116" s="196"/>
      <c r="K116" s="492"/>
    </row>
    <row r="117" spans="1:11" s="615" customFormat="1" ht="11.25" customHeight="1">
      <c r="A117" s="614" t="s">
        <v>255</v>
      </c>
      <c r="C117" s="616" t="s">
        <v>252</v>
      </c>
      <c r="D117" s="617"/>
      <c r="E117" s="618"/>
      <c r="F117" s="619">
        <f>D23</f>
        <v>42000000</v>
      </c>
      <c r="G117" s="620"/>
      <c r="H117" s="765">
        <f>D117-F117</f>
        <v>-42000000</v>
      </c>
      <c r="J117" s="621"/>
      <c r="K117" s="617"/>
    </row>
    <row r="118" spans="1:11" ht="11.25" customHeight="1">
      <c r="A118" s="600" t="s">
        <v>188</v>
      </c>
      <c r="B118" s="176"/>
      <c r="C118" s="179" t="s">
        <v>261</v>
      </c>
      <c r="D118" s="492">
        <f>F17</f>
        <v>0</v>
      </c>
      <c r="E118" s="602"/>
      <c r="F118" s="613">
        <f>D17</f>
        <v>597636.30999999959</v>
      </c>
      <c r="H118" s="765">
        <f>D118-F118</f>
        <v>-597636.30999999959</v>
      </c>
      <c r="I118" s="184"/>
      <c r="J118" s="196"/>
      <c r="K118" s="492"/>
    </row>
    <row r="119" spans="1:11" ht="11.25" customHeight="1">
      <c r="A119" s="600" t="s">
        <v>333</v>
      </c>
      <c r="B119" s="176"/>
      <c r="C119" s="179"/>
      <c r="D119" s="492">
        <f>F36</f>
        <v>400347.93999999994</v>
      </c>
      <c r="E119" s="602"/>
      <c r="F119" s="613">
        <f>D36</f>
        <v>0</v>
      </c>
      <c r="H119" s="765">
        <f>D119-F119</f>
        <v>400347.93999999994</v>
      </c>
      <c r="I119" s="184"/>
      <c r="J119" s="196"/>
      <c r="K119" s="492"/>
    </row>
    <row r="120" spans="1:11" s="615" customFormat="1" ht="11.25" customHeight="1">
      <c r="A120" s="622" t="s">
        <v>1308</v>
      </c>
      <c r="B120" s="623"/>
      <c r="C120" s="616"/>
      <c r="D120" s="617">
        <f>F74</f>
        <v>0</v>
      </c>
      <c r="E120" s="618"/>
      <c r="F120" s="617">
        <f>D74</f>
        <v>64000000</v>
      </c>
      <c r="G120" s="620"/>
      <c r="H120" s="765">
        <f>D120-F120+G120</f>
        <v>-64000000</v>
      </c>
      <c r="I120" s="624"/>
      <c r="J120" s="196"/>
      <c r="K120" s="617"/>
    </row>
    <row r="121" spans="1:11" ht="11.25" customHeight="1">
      <c r="A121" s="600" t="s">
        <v>334</v>
      </c>
      <c r="B121" s="176"/>
      <c r="C121" s="179"/>
      <c r="D121" s="492">
        <f>F27</f>
        <v>136666.74</v>
      </c>
      <c r="E121" s="602"/>
      <c r="F121" s="613"/>
      <c r="G121" s="535"/>
      <c r="H121" s="765">
        <f>D121-F121</f>
        <v>136666.74</v>
      </c>
      <c r="I121" s="184"/>
      <c r="J121" s="196"/>
      <c r="K121" s="492"/>
    </row>
    <row r="122" spans="1:11" ht="11.25" customHeight="1">
      <c r="A122" s="175" t="s">
        <v>335</v>
      </c>
      <c r="B122" s="176"/>
      <c r="C122" s="179"/>
      <c r="D122" s="601"/>
      <c r="E122" s="602"/>
      <c r="F122" s="613"/>
      <c r="H122" s="603"/>
      <c r="I122" s="184"/>
      <c r="K122" s="492"/>
    </row>
    <row r="123" spans="1:11" ht="11.25" customHeight="1">
      <c r="A123" s="625" t="str">
        <f>A43</f>
        <v>Construction account payable</v>
      </c>
      <c r="B123" s="200"/>
      <c r="C123" s="179" t="s">
        <v>279</v>
      </c>
      <c r="D123" s="601">
        <f>F43</f>
        <v>0</v>
      </c>
      <c r="E123" s="602"/>
      <c r="F123" s="613">
        <f>D43</f>
        <v>88031125.129999995</v>
      </c>
      <c r="H123" s="765">
        <f t="shared" ref="H123:H128" si="1">D123-F123</f>
        <v>-88031125.129999995</v>
      </c>
      <c r="J123" s="196"/>
      <c r="K123" s="492"/>
    </row>
    <row r="124" spans="1:11" ht="11.25" customHeight="1">
      <c r="A124" s="626" t="s">
        <v>1385</v>
      </c>
      <c r="B124" s="200"/>
      <c r="C124" s="179"/>
      <c r="D124" s="601">
        <f>F46</f>
        <v>0</v>
      </c>
      <c r="E124" s="602"/>
      <c r="F124" s="613">
        <f>D46</f>
        <v>9969037.5</v>
      </c>
      <c r="H124" s="765">
        <f t="shared" si="1"/>
        <v>-9969037.5</v>
      </c>
      <c r="J124" s="196"/>
      <c r="K124" s="492"/>
    </row>
    <row r="125" spans="1:11" ht="11.25" customHeight="1">
      <c r="A125" s="528" t="s">
        <v>287</v>
      </c>
      <c r="B125" s="176"/>
      <c r="C125" s="179" t="s">
        <v>288</v>
      </c>
      <c r="D125" s="601">
        <f>F57</f>
        <v>0</v>
      </c>
      <c r="E125" s="602"/>
      <c r="F125" s="613">
        <f>D57</f>
        <v>28273786.829999998</v>
      </c>
      <c r="H125" s="765">
        <f t="shared" si="1"/>
        <v>-28273786.829999998</v>
      </c>
      <c r="I125" s="184"/>
      <c r="J125" s="196"/>
      <c r="K125" s="492"/>
    </row>
    <row r="126" spans="1:11" s="633" customFormat="1" ht="11.25" customHeight="1">
      <c r="A126" s="627" t="s">
        <v>337</v>
      </c>
      <c r="B126" s="628"/>
      <c r="C126" s="629"/>
      <c r="D126" s="630">
        <f>F54</f>
        <v>4542938.32</v>
      </c>
      <c r="E126" s="631"/>
      <c r="F126" s="632">
        <f>D54</f>
        <v>0</v>
      </c>
      <c r="H126" s="765">
        <f t="shared" si="1"/>
        <v>4542938.32</v>
      </c>
      <c r="I126" s="635"/>
      <c r="J126" s="636"/>
      <c r="K126" s="637"/>
    </row>
    <row r="127" spans="1:11" ht="11.25" customHeight="1">
      <c r="A127" s="638" t="s">
        <v>296</v>
      </c>
      <c r="B127" s="176"/>
      <c r="C127" s="179"/>
      <c r="D127" s="601">
        <f>F64</f>
        <v>37311079.25</v>
      </c>
      <c r="E127" s="602"/>
      <c r="F127" s="613"/>
      <c r="H127" s="765">
        <f t="shared" si="1"/>
        <v>37311079.25</v>
      </c>
      <c r="I127" s="184"/>
      <c r="J127" s="196"/>
      <c r="K127" s="492"/>
    </row>
    <row r="128" spans="1:11" ht="11.25" customHeight="1">
      <c r="A128" s="600" t="s">
        <v>338</v>
      </c>
      <c r="B128" s="176"/>
      <c r="C128" s="179" t="s">
        <v>339</v>
      </c>
      <c r="D128" s="601">
        <f>F72</f>
        <v>0</v>
      </c>
      <c r="E128" s="602"/>
      <c r="F128" s="613">
        <f>D72</f>
        <v>2061696.7599999998</v>
      </c>
      <c r="H128" s="765">
        <f t="shared" si="1"/>
        <v>-2061696.7599999998</v>
      </c>
      <c r="I128" s="184"/>
      <c r="J128" s="196"/>
      <c r="K128" s="492"/>
    </row>
    <row r="129" spans="1:15" ht="11.25" customHeight="1">
      <c r="A129" s="175" t="s">
        <v>340</v>
      </c>
      <c r="B129" s="176"/>
      <c r="C129" s="179"/>
      <c r="D129" s="601"/>
      <c r="E129" s="639"/>
      <c r="F129" s="613"/>
      <c r="H129" s="603"/>
      <c r="I129" s="184"/>
    </row>
    <row r="130" spans="1:15" ht="11.25" customHeight="1">
      <c r="A130" s="640" t="s">
        <v>341</v>
      </c>
      <c r="B130" s="641"/>
      <c r="C130" s="191"/>
      <c r="D130" s="642"/>
      <c r="E130" s="643"/>
      <c r="F130" s="644">
        <v>59634829.210000008</v>
      </c>
      <c r="G130" s="641"/>
      <c r="H130" s="765">
        <f>D130-F130-D108+261246</f>
        <v>-67629153.760000005</v>
      </c>
      <c r="J130" s="196"/>
      <c r="O130" s="645"/>
    </row>
    <row r="131" spans="1:15" s="633" customFormat="1" ht="11.25" customHeight="1">
      <c r="A131" s="646" t="s">
        <v>375</v>
      </c>
      <c r="C131" s="629"/>
      <c r="D131" s="630"/>
      <c r="E131" s="647"/>
      <c r="F131" s="648"/>
      <c r="H131" s="634"/>
      <c r="I131" s="649"/>
      <c r="N131" s="650">
        <f>H108-H131</f>
        <v>8255570.549999997</v>
      </c>
    </row>
    <row r="132" spans="1:15" ht="11.25" customHeight="1">
      <c r="A132" s="600" t="s">
        <v>342</v>
      </c>
      <c r="C132" s="179"/>
      <c r="D132" s="651">
        <f>O25</f>
        <v>34803.33</v>
      </c>
      <c r="E132" s="652"/>
      <c r="F132" s="613"/>
      <c r="H132" s="765">
        <f>D132-F132</f>
        <v>34803.33</v>
      </c>
      <c r="I132" s="184"/>
      <c r="J132" s="196"/>
      <c r="N132" s="645">
        <f>SUM(H130:H131)</f>
        <v>-67629153.760000005</v>
      </c>
    </row>
    <row r="133" spans="1:15" s="633" customFormat="1" ht="11.25" customHeight="1">
      <c r="A133" s="646" t="s">
        <v>250</v>
      </c>
      <c r="C133" s="629" t="s">
        <v>343</v>
      </c>
      <c r="D133" s="630"/>
      <c r="E133" s="647"/>
      <c r="F133" s="632">
        <f>O19</f>
        <v>63954963.479999989</v>
      </c>
      <c r="H133" s="764">
        <f>D133-F133</f>
        <v>-63954963.479999989</v>
      </c>
      <c r="I133" s="649"/>
      <c r="J133" s="636"/>
      <c r="N133" s="653">
        <f>P31</f>
        <v>66123281.610000007</v>
      </c>
    </row>
    <row r="134" spans="1:15" ht="11.25" customHeight="1">
      <c r="A134" s="175" t="s">
        <v>344</v>
      </c>
      <c r="B134" s="215"/>
      <c r="C134" s="179"/>
      <c r="D134" s="652"/>
      <c r="E134" s="652"/>
      <c r="F134" s="492"/>
      <c r="H134" s="654">
        <f>SUM(H113:H133)</f>
        <v>-415210934.74999988</v>
      </c>
      <c r="I134" s="217"/>
    </row>
    <row r="135" spans="1:15" ht="11.25" customHeight="1">
      <c r="A135" s="175" t="s">
        <v>345</v>
      </c>
      <c r="B135" s="176"/>
      <c r="C135" s="179"/>
      <c r="D135" s="601"/>
      <c r="E135" s="493"/>
      <c r="F135" s="492"/>
      <c r="H135" s="603"/>
      <c r="I135" s="184"/>
    </row>
    <row r="136" spans="1:15" ht="11.25" customHeight="1">
      <c r="A136" s="655" t="str">
        <f>'[23]SCF(2)'!B9</f>
        <v>Purchase of equipment</v>
      </c>
      <c r="C136" s="179" t="s">
        <v>346</v>
      </c>
      <c r="D136" s="656"/>
      <c r="E136" s="493"/>
      <c r="F136" s="492">
        <f>D30</f>
        <v>9798330.9499999993</v>
      </c>
      <c r="H136" s="765">
        <f>D136-F136</f>
        <v>-9798330.9499999993</v>
      </c>
      <c r="J136" s="196"/>
    </row>
    <row r="137" spans="1:15" ht="11.25" customHeight="1">
      <c r="A137" s="655" t="str">
        <f>'[23]SCF(2)'!B11</f>
        <v>Paid for land held for development</v>
      </c>
      <c r="C137" s="179" t="s">
        <v>347</v>
      </c>
      <c r="D137" s="601"/>
      <c r="E137" s="493"/>
      <c r="F137" s="492">
        <f>D25</f>
        <v>499690</v>
      </c>
      <c r="H137" s="765">
        <f>D137-F137</f>
        <v>-499690</v>
      </c>
      <c r="I137" s="184"/>
      <c r="J137" s="196"/>
    </row>
    <row r="138" spans="1:15" ht="11.25" customHeight="1">
      <c r="A138" s="472" t="s">
        <v>1394</v>
      </c>
      <c r="C138" s="179"/>
      <c r="D138" s="601"/>
      <c r="E138" s="493"/>
      <c r="F138" s="492"/>
      <c r="H138" s="765">
        <v>-4295650</v>
      </c>
      <c r="I138" s="184"/>
      <c r="J138" s="196"/>
    </row>
    <row r="139" spans="1:15" ht="11.25" customHeight="1">
      <c r="A139" s="626" t="s">
        <v>1395</v>
      </c>
      <c r="C139" s="179"/>
      <c r="D139" s="601"/>
      <c r="E139" s="493"/>
      <c r="F139" s="492"/>
      <c r="H139" s="765">
        <f>-309000000-169985000</f>
        <v>-478985000</v>
      </c>
      <c r="I139" s="184"/>
      <c r="J139" s="196"/>
    </row>
    <row r="140" spans="1:15" ht="11.25" customHeight="1">
      <c r="A140" s="626"/>
      <c r="C140" s="179"/>
      <c r="D140" s="601"/>
      <c r="E140" s="493"/>
      <c r="F140" s="492"/>
      <c r="H140" s="765">
        <v>342914920</v>
      </c>
      <c r="I140" s="184"/>
      <c r="J140" s="196"/>
    </row>
    <row r="141" spans="1:15" ht="11.25" customHeight="1">
      <c r="A141" s="175" t="s">
        <v>348</v>
      </c>
      <c r="B141" s="176"/>
      <c r="C141" s="179"/>
      <c r="D141" s="601"/>
      <c r="E141" s="493"/>
      <c r="F141" s="492"/>
      <c r="H141" s="654">
        <f>SUM(H136:H140)</f>
        <v>-150663750.94999999</v>
      </c>
      <c r="I141" s="184"/>
    </row>
    <row r="142" spans="1:15" ht="11.25" customHeight="1">
      <c r="A142" s="600"/>
      <c r="B142" s="176"/>
      <c r="C142" s="179"/>
      <c r="D142" s="601"/>
      <c r="E142" s="493"/>
      <c r="F142" s="492"/>
      <c r="H142" s="603"/>
    </row>
    <row r="143" spans="1:15" ht="11.25" customHeight="1">
      <c r="A143" s="222" t="s">
        <v>349</v>
      </c>
      <c r="B143" s="176"/>
      <c r="C143" s="179"/>
      <c r="D143" s="601"/>
      <c r="E143" s="493"/>
      <c r="F143" s="492"/>
      <c r="H143" s="603"/>
      <c r="J143" s="196"/>
    </row>
    <row r="144" spans="1:15" ht="11.25" hidden="1" customHeight="1">
      <c r="A144" s="626" t="s">
        <v>280</v>
      </c>
      <c r="C144" s="179"/>
      <c r="D144" s="492">
        <f>F48</f>
        <v>0</v>
      </c>
      <c r="E144" s="493"/>
      <c r="F144" s="492"/>
      <c r="H144" s="605">
        <f t="shared" ref="H144:H149" si="2">D144-F144</f>
        <v>0</v>
      </c>
      <c r="J144" s="196"/>
    </row>
    <row r="145" spans="1:10" ht="11.25" customHeight="1">
      <c r="A145" s="626" t="s">
        <v>1382</v>
      </c>
      <c r="C145" s="179" t="s">
        <v>1383</v>
      </c>
      <c r="D145" s="492"/>
      <c r="E145" s="492"/>
      <c r="F145" s="492">
        <f>D38</f>
        <v>5000000</v>
      </c>
      <c r="G145" s="494"/>
      <c r="H145" s="765">
        <f t="shared" si="2"/>
        <v>-5000000</v>
      </c>
      <c r="I145" s="184"/>
      <c r="J145" s="196"/>
    </row>
    <row r="146" spans="1:10" ht="11.25" customHeight="1">
      <c r="A146" s="626" t="str">
        <f>'[23]SCF(2)'!B18</f>
        <v>Proceed from long - term loans</v>
      </c>
      <c r="C146" s="25" t="s">
        <v>305</v>
      </c>
      <c r="D146" s="492">
        <f>F67+F69</f>
        <v>685002400</v>
      </c>
      <c r="E146" s="492"/>
      <c r="F146" s="492"/>
      <c r="H146" s="765">
        <f t="shared" si="2"/>
        <v>685002400</v>
      </c>
      <c r="I146" s="184"/>
      <c r="J146" s="196"/>
    </row>
    <row r="147" spans="1:10" ht="11.25" customHeight="1">
      <c r="A147" s="626" t="s">
        <v>352</v>
      </c>
      <c r="C147" s="25"/>
      <c r="D147" s="492"/>
      <c r="E147" s="492"/>
      <c r="F147" s="492">
        <f>D69+D67</f>
        <v>800276728.5</v>
      </c>
      <c r="H147" s="765">
        <f t="shared" si="2"/>
        <v>-800276728.5</v>
      </c>
      <c r="I147" s="184"/>
      <c r="J147" s="196"/>
    </row>
    <row r="148" spans="1:10" ht="11.25" customHeight="1">
      <c r="A148" s="626" t="str">
        <f>'[23]SCF(2)'!B21</f>
        <v>Proceed from increase share capital</v>
      </c>
      <c r="C148" s="25"/>
      <c r="D148" s="492">
        <f>F78+F80</f>
        <v>687997935.08999991</v>
      </c>
      <c r="E148" s="492"/>
      <c r="F148" s="492"/>
      <c r="H148" s="765">
        <f>D148-F148</f>
        <v>687997935.08999991</v>
      </c>
      <c r="I148" s="184"/>
      <c r="J148" s="196"/>
    </row>
    <row r="149" spans="1:10" ht="11.25" hidden="1" customHeight="1">
      <c r="A149" s="626" t="str">
        <f>'[23]SCF(2)'!B22</f>
        <v>Dividend payment</v>
      </c>
      <c r="C149" s="25"/>
      <c r="D149" s="492"/>
      <c r="E149" s="492"/>
      <c r="F149" s="657"/>
      <c r="H149" s="605">
        <f t="shared" si="2"/>
        <v>0</v>
      </c>
      <c r="I149" s="184"/>
    </row>
    <row r="150" spans="1:10" ht="11.25" customHeight="1">
      <c r="A150" s="626"/>
      <c r="C150" s="25"/>
      <c r="D150" s="492"/>
      <c r="E150" s="492"/>
      <c r="F150" s="492"/>
      <c r="H150" s="603"/>
      <c r="I150" s="184"/>
    </row>
    <row r="151" spans="1:10" ht="11.25" customHeight="1">
      <c r="A151" s="222" t="s">
        <v>354</v>
      </c>
      <c r="B151" s="223"/>
      <c r="C151" s="179"/>
      <c r="D151" s="224"/>
      <c r="E151" s="493"/>
      <c r="F151" s="492"/>
      <c r="H151" s="654">
        <f>SUM(H144:H150)</f>
        <v>567723606.58999991</v>
      </c>
      <c r="I151" s="184"/>
    </row>
    <row r="152" spans="1:10" ht="11.25" customHeight="1">
      <c r="A152" s="626"/>
      <c r="B152" s="223"/>
      <c r="C152" s="179"/>
      <c r="D152" s="224"/>
      <c r="E152" s="493"/>
      <c r="F152" s="492"/>
      <c r="H152" s="603"/>
    </row>
    <row r="153" spans="1:10" ht="11.25" customHeight="1">
      <c r="A153" s="222" t="s">
        <v>355</v>
      </c>
      <c r="B153" s="223"/>
      <c r="C153" s="179"/>
      <c r="D153" s="224"/>
      <c r="E153" s="493"/>
      <c r="F153" s="492"/>
      <c r="H153" s="603">
        <f>H134+H141+H151</f>
        <v>1848920.8900001049</v>
      </c>
    </row>
    <row r="154" spans="1:10" ht="11.25" customHeight="1">
      <c r="A154" s="222" t="s">
        <v>220</v>
      </c>
      <c r="B154" s="225"/>
      <c r="C154" s="179"/>
      <c r="D154" s="224"/>
      <c r="E154" s="493"/>
      <c r="F154" s="492"/>
      <c r="H154" s="603">
        <f>B9</f>
        <v>11466125.059999999</v>
      </c>
      <c r="I154" s="184"/>
    </row>
    <row r="155" spans="1:10" ht="11.25" customHeight="1" thickBot="1">
      <c r="A155" s="222" t="s">
        <v>356</v>
      </c>
      <c r="B155" s="200"/>
      <c r="C155" s="179"/>
      <c r="D155" s="224"/>
      <c r="E155" s="493"/>
      <c r="F155" s="492"/>
      <c r="H155" s="658">
        <f>SUM(H153:H154)</f>
        <v>13315045.950000104</v>
      </c>
      <c r="I155" s="184"/>
    </row>
    <row r="156" spans="1:10" ht="11.25" customHeight="1">
      <c r="A156" s="222"/>
      <c r="B156" s="200"/>
      <c r="C156" s="179"/>
      <c r="D156" s="224"/>
      <c r="E156" s="493"/>
      <c r="F156" s="492"/>
      <c r="H156" s="659"/>
      <c r="I156" s="184"/>
    </row>
    <row r="157" spans="1:10" ht="11.25" customHeight="1">
      <c r="A157" s="228"/>
      <c r="B157" s="200"/>
      <c r="C157" s="179"/>
      <c r="D157" s="660"/>
      <c r="E157" s="493"/>
      <c r="F157" s="492"/>
      <c r="H157" s="659">
        <f>H9</f>
        <v>13315046.15</v>
      </c>
    </row>
    <row r="158" spans="1:10" ht="11.25" customHeight="1">
      <c r="A158" s="228"/>
      <c r="B158" s="200"/>
      <c r="C158" s="179"/>
      <c r="D158" s="660"/>
      <c r="E158" s="493"/>
      <c r="F158" s="492"/>
      <c r="G158" s="661" t="s">
        <v>357</v>
      </c>
      <c r="H158" s="662">
        <f>H155-H157</f>
        <v>-0.19999989680945873</v>
      </c>
    </row>
    <row r="159" spans="1:10" ht="11.25" customHeight="1">
      <c r="A159" s="655"/>
      <c r="C159" s="179"/>
      <c r="D159" s="626"/>
      <c r="H159" s="659"/>
    </row>
    <row r="160" spans="1:10" ht="11.25" customHeight="1">
      <c r="A160" s="663"/>
      <c r="B160" s="626"/>
      <c r="C160" s="179"/>
      <c r="D160" s="626"/>
      <c r="H160" s="659"/>
    </row>
    <row r="161" spans="8:8" ht="11.25" customHeight="1">
      <c r="H161" s="659"/>
    </row>
    <row r="162" spans="8:8" ht="11.25" customHeight="1">
      <c r="H162" s="659"/>
    </row>
    <row r="163" spans="8:8" ht="11.25" customHeight="1">
      <c r="H163" s="659"/>
    </row>
    <row r="164" spans="8:8" ht="11.25" customHeight="1">
      <c r="H164" s="659"/>
    </row>
    <row r="165" spans="8:8" ht="11.25" customHeight="1">
      <c r="H165" s="659"/>
    </row>
    <row r="166" spans="8:8" ht="11.25" customHeight="1">
      <c r="H166" s="659"/>
    </row>
    <row r="167" spans="8:8" ht="11.25" customHeight="1">
      <c r="H167" s="659"/>
    </row>
    <row r="168" spans="8:8" ht="11.25" customHeight="1">
      <c r="H168" s="659"/>
    </row>
    <row r="169" spans="8:8" ht="11.25" customHeight="1">
      <c r="H169" s="518"/>
    </row>
    <row r="170" spans="8:8" ht="11.25" customHeight="1">
      <c r="H170" s="518"/>
    </row>
    <row r="171" spans="8:8" ht="11.25" customHeight="1">
      <c r="H171" s="518"/>
    </row>
    <row r="172" spans="8:8" ht="11.25" customHeight="1">
      <c r="H172" s="518"/>
    </row>
    <row r="173" spans="8:8" ht="11.25" customHeight="1">
      <c r="H173" s="518"/>
    </row>
    <row r="174" spans="8:8" ht="11.25" customHeight="1">
      <c r="H174" s="518"/>
    </row>
    <row r="175" spans="8:8" ht="11.25" customHeight="1">
      <c r="H175" s="518"/>
    </row>
    <row r="176" spans="8:8" ht="11.25" customHeight="1">
      <c r="H176" s="518"/>
    </row>
    <row r="177" spans="8:8" ht="11.25" customHeight="1">
      <c r="H177" s="518"/>
    </row>
    <row r="178" spans="8:8" ht="11.25" customHeight="1">
      <c r="H178" s="518"/>
    </row>
    <row r="179" spans="8:8" ht="11.25" customHeight="1">
      <c r="H179" s="518"/>
    </row>
    <row r="180" spans="8:8" ht="11.25" customHeight="1">
      <c r="H180" s="518"/>
    </row>
    <row r="181" spans="8:8" ht="11.25" customHeight="1">
      <c r="H181" s="518"/>
    </row>
    <row r="182" spans="8:8" ht="11.25" customHeight="1">
      <c r="H182" s="518"/>
    </row>
    <row r="183" spans="8:8" ht="11.25" customHeight="1">
      <c r="H183" s="518"/>
    </row>
    <row r="184" spans="8:8" ht="11.25" customHeight="1">
      <c r="H184" s="518"/>
    </row>
    <row r="185" spans="8:8" ht="11.25" customHeight="1">
      <c r="H185" s="518"/>
    </row>
    <row r="186" spans="8:8" ht="11.25" customHeight="1">
      <c r="H186" s="518"/>
    </row>
    <row r="187" spans="8:8" ht="11.25" customHeight="1">
      <c r="H187" s="518"/>
    </row>
    <row r="188" spans="8:8" ht="11.25" customHeight="1">
      <c r="H188" s="518"/>
    </row>
    <row r="189" spans="8:8" ht="11.25" customHeight="1">
      <c r="H189" s="518"/>
    </row>
    <row r="190" spans="8:8" ht="11.25" customHeight="1">
      <c r="H190" s="518"/>
    </row>
    <row r="191" spans="8:8" ht="11.25" customHeight="1">
      <c r="H191" s="518"/>
    </row>
    <row r="192" spans="8:8" ht="11.25" customHeight="1">
      <c r="H192" s="518"/>
    </row>
    <row r="193" spans="8:8" ht="11.25" customHeight="1">
      <c r="H193" s="518"/>
    </row>
    <row r="194" spans="8:8" ht="11.25" customHeight="1">
      <c r="H194" s="518"/>
    </row>
    <row r="195" spans="8:8" ht="11.25" customHeight="1">
      <c r="H195" s="518"/>
    </row>
    <row r="196" spans="8:8" ht="11.25" customHeight="1">
      <c r="H196" s="518"/>
    </row>
    <row r="197" spans="8:8" ht="11.25" customHeight="1">
      <c r="H197" s="518"/>
    </row>
    <row r="198" spans="8:8" ht="11.25" customHeight="1">
      <c r="H198" s="518"/>
    </row>
    <row r="199" spans="8:8" ht="11.25" customHeight="1">
      <c r="H199" s="518"/>
    </row>
    <row r="200" spans="8:8" ht="11.25" customHeight="1"/>
    <row r="201" spans="8:8" ht="11.25" customHeight="1"/>
    <row r="202" spans="8:8" ht="11.25" customHeight="1"/>
    <row r="203" spans="8:8" ht="11.25" customHeight="1"/>
    <row r="204" spans="8:8" ht="11.25" customHeight="1"/>
    <row r="205" spans="8:8" ht="11.25" customHeight="1"/>
    <row r="206" spans="8:8" ht="11.25" customHeight="1"/>
    <row r="207" spans="8:8" ht="11.25" customHeight="1"/>
    <row r="208" spans="8:8" ht="11.25" customHeight="1"/>
    <row r="209" spans="2:26" ht="11.25" customHeight="1"/>
    <row r="210" spans="2:26" ht="11.25" customHeight="1"/>
    <row r="211" spans="2:26" ht="11.25" customHeight="1"/>
    <row r="212" spans="2:26" ht="11.25" customHeight="1"/>
    <row r="213" spans="2:26" ht="11.25" customHeight="1"/>
    <row r="214" spans="2:26" ht="11.25" customHeight="1"/>
    <row r="215" spans="2:26" s="474" customFormat="1" ht="11.25" customHeight="1">
      <c r="B215" s="472"/>
      <c r="C215" s="473"/>
      <c r="D215" s="472"/>
      <c r="E215" s="473"/>
      <c r="F215" s="472"/>
      <c r="G215" s="472"/>
      <c r="H215" s="472"/>
      <c r="I215" s="472"/>
      <c r="J215" s="472"/>
      <c r="K215" s="472"/>
      <c r="L215" s="472"/>
      <c r="M215" s="472"/>
      <c r="N215" s="472"/>
      <c r="O215" s="472"/>
      <c r="P215" s="472"/>
      <c r="Q215" s="472"/>
      <c r="R215" s="472"/>
      <c r="S215" s="472"/>
      <c r="T215" s="472"/>
      <c r="U215" s="472"/>
      <c r="V215" s="472"/>
      <c r="W215" s="472"/>
      <c r="X215" s="472"/>
      <c r="Y215" s="472"/>
      <c r="Z215" s="472"/>
    </row>
    <row r="216" spans="2:26" s="474" customFormat="1" ht="11.25" customHeight="1">
      <c r="B216" s="472"/>
      <c r="C216" s="473"/>
      <c r="D216" s="472"/>
      <c r="E216" s="473"/>
      <c r="F216" s="472"/>
      <c r="G216" s="472"/>
      <c r="H216" s="472"/>
      <c r="I216" s="472"/>
      <c r="J216" s="472"/>
      <c r="K216" s="472"/>
      <c r="L216" s="472"/>
      <c r="M216" s="472"/>
      <c r="N216" s="472"/>
      <c r="O216" s="472"/>
      <c r="P216" s="472"/>
      <c r="Q216" s="472"/>
      <c r="R216" s="472"/>
      <c r="S216" s="472"/>
      <c r="T216" s="472"/>
      <c r="U216" s="472"/>
      <c r="V216" s="472"/>
      <c r="W216" s="472"/>
      <c r="X216" s="472"/>
      <c r="Y216" s="472"/>
      <c r="Z216" s="472"/>
    </row>
    <row r="217" spans="2:26" s="474" customFormat="1" ht="11.25" customHeight="1">
      <c r="B217" s="472"/>
      <c r="C217" s="473"/>
      <c r="D217" s="472"/>
      <c r="E217" s="473"/>
      <c r="F217" s="472"/>
      <c r="G217" s="472"/>
      <c r="H217" s="472"/>
      <c r="I217" s="472"/>
      <c r="J217" s="472"/>
      <c r="K217" s="472"/>
      <c r="L217" s="472"/>
      <c r="M217" s="472"/>
      <c r="N217" s="472"/>
      <c r="O217" s="472"/>
      <c r="P217" s="472"/>
      <c r="Q217" s="472"/>
      <c r="R217" s="472"/>
      <c r="S217" s="472"/>
      <c r="T217" s="472"/>
      <c r="U217" s="472"/>
      <c r="V217" s="472"/>
      <c r="W217" s="472"/>
      <c r="X217" s="472"/>
      <c r="Y217" s="472"/>
      <c r="Z217" s="472"/>
    </row>
    <row r="218" spans="2:26" s="474" customFormat="1" ht="11.25" customHeight="1">
      <c r="B218" s="472"/>
      <c r="C218" s="473"/>
      <c r="D218" s="472"/>
      <c r="E218" s="473"/>
      <c r="F218" s="472"/>
      <c r="G218" s="472"/>
      <c r="H218" s="472"/>
      <c r="I218" s="472"/>
      <c r="J218" s="472"/>
      <c r="K218" s="472"/>
      <c r="L218" s="472"/>
      <c r="M218" s="472"/>
      <c r="N218" s="472"/>
      <c r="O218" s="472"/>
      <c r="P218" s="472"/>
      <c r="Q218" s="472"/>
      <c r="R218" s="472"/>
      <c r="S218" s="472"/>
      <c r="T218" s="472"/>
      <c r="U218" s="472"/>
      <c r="V218" s="472"/>
      <c r="W218" s="472"/>
      <c r="X218" s="472"/>
      <c r="Y218" s="472"/>
      <c r="Z218" s="472"/>
    </row>
    <row r="219" spans="2:26" s="474" customFormat="1" ht="11.25" customHeight="1">
      <c r="B219" s="472"/>
      <c r="C219" s="473"/>
      <c r="D219" s="472"/>
      <c r="E219" s="473"/>
      <c r="F219" s="472"/>
      <c r="G219" s="472"/>
      <c r="H219" s="472"/>
      <c r="I219" s="472"/>
      <c r="J219" s="472"/>
      <c r="K219" s="472"/>
      <c r="L219" s="472"/>
      <c r="M219" s="472"/>
      <c r="N219" s="472"/>
      <c r="O219" s="472"/>
      <c r="P219" s="472"/>
      <c r="Q219" s="472"/>
      <c r="R219" s="472"/>
      <c r="S219" s="472"/>
      <c r="T219" s="472"/>
      <c r="U219" s="472"/>
      <c r="V219" s="472"/>
      <c r="W219" s="472"/>
      <c r="X219" s="472"/>
      <c r="Y219" s="472"/>
      <c r="Z219" s="472"/>
    </row>
    <row r="220" spans="2:26" s="474" customFormat="1" ht="11.25" customHeight="1">
      <c r="B220" s="472"/>
      <c r="C220" s="473"/>
      <c r="D220" s="472"/>
      <c r="E220" s="473"/>
      <c r="F220" s="472"/>
      <c r="G220" s="472"/>
      <c r="H220" s="472"/>
      <c r="I220" s="472"/>
      <c r="J220" s="472"/>
      <c r="K220" s="472"/>
      <c r="L220" s="472"/>
      <c r="M220" s="472"/>
      <c r="N220" s="472"/>
      <c r="O220" s="472"/>
      <c r="P220" s="472"/>
      <c r="Q220" s="472"/>
      <c r="R220" s="472"/>
      <c r="S220" s="472"/>
      <c r="T220" s="472"/>
      <c r="U220" s="472"/>
      <c r="V220" s="472"/>
      <c r="W220" s="472"/>
      <c r="X220" s="472"/>
      <c r="Y220" s="472"/>
      <c r="Z220" s="472"/>
    </row>
    <row r="221" spans="2:26" s="474" customFormat="1" ht="11.25" customHeight="1">
      <c r="B221" s="472"/>
      <c r="C221" s="473"/>
      <c r="D221" s="472"/>
      <c r="E221" s="473"/>
      <c r="F221" s="472"/>
      <c r="G221" s="472"/>
      <c r="H221" s="472"/>
      <c r="I221" s="472"/>
      <c r="J221" s="472"/>
      <c r="K221" s="472"/>
      <c r="L221" s="472"/>
      <c r="M221" s="472"/>
      <c r="N221" s="472"/>
      <c r="O221" s="472"/>
      <c r="P221" s="472"/>
      <c r="Q221" s="472"/>
      <c r="R221" s="472"/>
      <c r="S221" s="472"/>
      <c r="T221" s="472"/>
      <c r="U221" s="472"/>
      <c r="V221" s="472"/>
      <c r="W221" s="472"/>
      <c r="X221" s="472"/>
      <c r="Y221" s="472"/>
      <c r="Z221" s="472"/>
    </row>
    <row r="222" spans="2:26" s="474" customFormat="1" ht="11.25" customHeight="1">
      <c r="B222" s="472"/>
      <c r="C222" s="473"/>
      <c r="D222" s="472"/>
      <c r="E222" s="473"/>
      <c r="F222" s="472"/>
      <c r="G222" s="472"/>
      <c r="H222" s="472"/>
      <c r="I222" s="472"/>
      <c r="J222" s="472"/>
      <c r="K222" s="472"/>
      <c r="L222" s="472"/>
      <c r="M222" s="472"/>
      <c r="N222" s="472"/>
      <c r="O222" s="472"/>
      <c r="P222" s="472"/>
      <c r="Q222" s="472"/>
      <c r="R222" s="472"/>
      <c r="S222" s="472"/>
      <c r="T222" s="472"/>
      <c r="U222" s="472"/>
      <c r="V222" s="472"/>
      <c r="W222" s="472"/>
      <c r="X222" s="472"/>
      <c r="Y222" s="472"/>
      <c r="Z222" s="472"/>
    </row>
    <row r="223" spans="2:26" s="474" customFormat="1" ht="11.25" customHeight="1">
      <c r="B223" s="472"/>
      <c r="C223" s="473"/>
      <c r="D223" s="472"/>
      <c r="E223" s="473"/>
      <c r="F223" s="472"/>
      <c r="G223" s="472"/>
      <c r="H223" s="472"/>
      <c r="I223" s="472"/>
      <c r="J223" s="472"/>
      <c r="K223" s="472"/>
      <c r="L223" s="472"/>
      <c r="M223" s="472"/>
      <c r="N223" s="472"/>
      <c r="O223" s="472"/>
      <c r="P223" s="472"/>
      <c r="Q223" s="472"/>
      <c r="R223" s="472"/>
      <c r="S223" s="472"/>
      <c r="T223" s="472"/>
      <c r="U223" s="472"/>
      <c r="V223" s="472"/>
      <c r="W223" s="472"/>
      <c r="X223" s="472"/>
      <c r="Y223" s="472"/>
      <c r="Z223" s="472"/>
    </row>
    <row r="224" spans="2:26" s="474" customFormat="1" ht="11.25" customHeight="1">
      <c r="B224" s="472"/>
      <c r="C224" s="473"/>
      <c r="D224" s="472"/>
      <c r="E224" s="473"/>
      <c r="F224" s="472"/>
      <c r="G224" s="472"/>
      <c r="H224" s="472"/>
      <c r="I224" s="472"/>
      <c r="J224" s="472"/>
      <c r="K224" s="472"/>
      <c r="L224" s="472"/>
      <c r="M224" s="472"/>
      <c r="N224" s="472"/>
      <c r="O224" s="472"/>
      <c r="P224" s="472"/>
      <c r="Q224" s="472"/>
      <c r="R224" s="472"/>
      <c r="S224" s="472"/>
      <c r="T224" s="472"/>
      <c r="U224" s="472"/>
      <c r="V224" s="472"/>
      <c r="W224" s="472"/>
      <c r="X224" s="472"/>
      <c r="Y224" s="472"/>
      <c r="Z224" s="472"/>
    </row>
    <row r="225" spans="2:26" s="474" customFormat="1" ht="11.25" customHeight="1">
      <c r="B225" s="472"/>
      <c r="C225" s="473"/>
      <c r="D225" s="472"/>
      <c r="E225" s="473"/>
      <c r="F225" s="472"/>
      <c r="G225" s="472"/>
      <c r="H225" s="472"/>
      <c r="I225" s="472"/>
      <c r="J225" s="472"/>
      <c r="K225" s="472"/>
      <c r="L225" s="472"/>
      <c r="M225" s="472"/>
      <c r="N225" s="472"/>
      <c r="O225" s="472"/>
      <c r="P225" s="472"/>
      <c r="Q225" s="472"/>
      <c r="R225" s="472"/>
      <c r="S225" s="472"/>
      <c r="T225" s="472"/>
      <c r="U225" s="472"/>
      <c r="V225" s="472"/>
      <c r="W225" s="472"/>
      <c r="X225" s="472"/>
      <c r="Y225" s="472"/>
      <c r="Z225" s="472"/>
    </row>
  </sheetData>
  <pageMargins left="0.75" right="0.75" top="1" bottom="1" header="0.5" footer="0.5"/>
  <pageSetup paperSize="9" orientation="portrait" r:id="rId1"/>
  <headerFooter alignWithMargins="0"/>
  <ignoredErrors>
    <ignoredError sqref="H12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99"/>
  <sheetViews>
    <sheetView topLeftCell="A276" workbookViewId="0">
      <selection activeCell="D300" sqref="D300"/>
    </sheetView>
  </sheetViews>
  <sheetFormatPr defaultRowHeight="12.75"/>
  <cols>
    <col min="2" max="2" width="21.28515625" customWidth="1"/>
    <col min="3" max="3" width="22.42578125" customWidth="1"/>
    <col min="4" max="4" width="28.5703125" style="699" bestFit="1" customWidth="1"/>
    <col min="5" max="5" width="1.85546875" style="700" customWidth="1"/>
    <col min="6" max="6" width="28.42578125" customWidth="1"/>
    <col min="7" max="7" width="18" customWidth="1"/>
    <col min="8" max="8" width="26.42578125" customWidth="1"/>
    <col min="9" max="9" width="17.85546875" customWidth="1"/>
    <col min="10" max="10" width="24.28515625" customWidth="1"/>
    <col min="11" max="11" width="32.7109375" customWidth="1"/>
    <col min="12" max="12" width="22.28515625" customWidth="1"/>
    <col min="13" max="13" width="30.7109375" customWidth="1"/>
    <col min="14" max="14" width="22.140625" customWidth="1"/>
    <col min="15" max="15" width="28.5703125" bestFit="1" customWidth="1"/>
  </cols>
  <sheetData>
    <row r="1" spans="1:15" ht="13.5" thickTop="1">
      <c r="A1" s="664"/>
      <c r="B1" s="665"/>
      <c r="C1" s="665"/>
      <c r="D1" s="666"/>
      <c r="E1" s="667"/>
      <c r="F1" s="665"/>
      <c r="G1" s="665"/>
      <c r="H1" s="665"/>
      <c r="I1" s="665"/>
      <c r="J1" s="665"/>
      <c r="K1" s="665"/>
      <c r="L1" s="665"/>
      <c r="M1" s="665"/>
      <c r="N1" s="665"/>
      <c r="O1" s="668"/>
    </row>
    <row r="2" spans="1:15">
      <c r="A2" s="669"/>
      <c r="B2" s="670"/>
      <c r="C2" s="670"/>
      <c r="D2" s="671"/>
      <c r="E2" s="667"/>
      <c r="F2" s="670"/>
      <c r="G2" s="670"/>
      <c r="H2" s="670"/>
      <c r="I2" s="670"/>
      <c r="J2" s="670"/>
      <c r="K2" s="670"/>
      <c r="L2" s="670"/>
      <c r="M2" s="670"/>
      <c r="N2" s="670"/>
      <c r="O2" s="672"/>
    </row>
    <row r="3" spans="1:15">
      <c r="A3" s="669"/>
      <c r="B3" s="670"/>
      <c r="C3" s="670"/>
      <c r="D3" s="671"/>
      <c r="E3" s="667"/>
      <c r="F3" s="670"/>
      <c r="G3" s="670"/>
      <c r="H3" s="670"/>
      <c r="I3" s="670"/>
      <c r="J3" s="670"/>
      <c r="K3" s="670"/>
      <c r="L3" s="670"/>
      <c r="M3" s="670"/>
      <c r="N3" s="670"/>
      <c r="O3" s="672"/>
    </row>
    <row r="4" spans="1:15">
      <c r="A4" s="669"/>
      <c r="B4" s="670"/>
      <c r="C4" s="670"/>
      <c r="D4" s="671"/>
      <c r="E4" s="667"/>
      <c r="F4" s="670"/>
      <c r="G4" s="670"/>
      <c r="H4" s="670"/>
      <c r="I4" s="670"/>
      <c r="J4" s="670"/>
      <c r="K4" s="670"/>
      <c r="L4" s="670"/>
      <c r="M4" s="670"/>
      <c r="N4" s="670"/>
      <c r="O4" s="672"/>
    </row>
    <row r="5" spans="1:15" ht="18">
      <c r="A5" s="673" t="s">
        <v>1396</v>
      </c>
      <c r="B5" s="674"/>
      <c r="C5" s="674"/>
      <c r="D5" s="671"/>
      <c r="E5" s="667"/>
      <c r="F5" s="674"/>
      <c r="G5" s="670"/>
      <c r="H5" s="670"/>
      <c r="I5" s="670"/>
      <c r="J5" s="670"/>
      <c r="K5" s="670"/>
      <c r="L5" s="670"/>
      <c r="M5" s="670"/>
      <c r="N5" s="670"/>
      <c r="O5" s="672"/>
    </row>
    <row r="6" spans="1:15">
      <c r="A6" s="669"/>
      <c r="B6" s="670"/>
      <c r="C6" s="670"/>
      <c r="D6" s="671"/>
      <c r="E6" s="667"/>
      <c r="F6" s="670"/>
      <c r="G6" s="670"/>
      <c r="H6" s="670"/>
      <c r="I6" s="670"/>
      <c r="J6" s="670"/>
      <c r="K6" s="670"/>
      <c r="L6" s="670"/>
      <c r="M6" s="670"/>
      <c r="N6" s="670"/>
      <c r="O6" s="672"/>
    </row>
    <row r="7" spans="1:15">
      <c r="A7" s="675" t="s">
        <v>1397</v>
      </c>
      <c r="B7" s="676" t="s">
        <v>1398</v>
      </c>
      <c r="C7" s="676" t="s">
        <v>227</v>
      </c>
      <c r="D7" s="677" t="s">
        <v>1399</v>
      </c>
      <c r="E7" s="678"/>
      <c r="F7" s="679" t="s">
        <v>1400</v>
      </c>
      <c r="G7" s="679" t="s">
        <v>1401</v>
      </c>
      <c r="H7" s="679" t="s">
        <v>1402</v>
      </c>
      <c r="I7" s="679" t="s">
        <v>1403</v>
      </c>
      <c r="J7" s="679" t="s">
        <v>1404</v>
      </c>
      <c r="K7" s="679" t="s">
        <v>1405</v>
      </c>
      <c r="L7" s="679" t="s">
        <v>1406</v>
      </c>
      <c r="M7" s="679" t="s">
        <v>1407</v>
      </c>
      <c r="N7" s="679" t="s">
        <v>1408</v>
      </c>
      <c r="O7" s="680" t="s">
        <v>1399</v>
      </c>
    </row>
    <row r="8" spans="1:15">
      <c r="A8" s="681" t="s">
        <v>393</v>
      </c>
      <c r="B8" s="682" t="s">
        <v>392</v>
      </c>
      <c r="C8" s="682" t="s">
        <v>233</v>
      </c>
      <c r="D8" s="683">
        <v>432919.42</v>
      </c>
      <c r="E8" s="684"/>
      <c r="F8" s="685">
        <v>432919.42</v>
      </c>
      <c r="G8" s="685">
        <v>0</v>
      </c>
      <c r="H8" s="685">
        <v>432919.42</v>
      </c>
      <c r="I8" s="685">
        <v>0</v>
      </c>
      <c r="J8" s="685">
        <v>432919.42</v>
      </c>
      <c r="K8" s="685">
        <v>432919.42</v>
      </c>
      <c r="L8" s="685">
        <v>0</v>
      </c>
      <c r="M8" s="685">
        <v>432919.42</v>
      </c>
      <c r="N8" s="685">
        <v>0</v>
      </c>
      <c r="O8" s="686">
        <v>432919.42</v>
      </c>
    </row>
    <row r="9" spans="1:15">
      <c r="A9" s="681" t="s">
        <v>396</v>
      </c>
      <c r="B9" s="682" t="s">
        <v>397</v>
      </c>
      <c r="C9" s="682" t="s">
        <v>233</v>
      </c>
      <c r="D9" s="683">
        <v>0</v>
      </c>
      <c r="E9" s="684"/>
      <c r="F9" s="685">
        <v>0</v>
      </c>
      <c r="G9" s="685">
        <v>0</v>
      </c>
      <c r="H9" s="685">
        <v>0</v>
      </c>
      <c r="I9" s="685">
        <v>0</v>
      </c>
      <c r="J9" s="685">
        <v>0</v>
      </c>
      <c r="K9" s="685">
        <v>0</v>
      </c>
      <c r="L9" s="685">
        <v>0</v>
      </c>
      <c r="M9" s="685">
        <v>0</v>
      </c>
      <c r="N9" s="685">
        <v>0</v>
      </c>
      <c r="O9" s="686">
        <v>0</v>
      </c>
    </row>
    <row r="10" spans="1:15">
      <c r="A10" s="681" t="s">
        <v>1409</v>
      </c>
      <c r="B10" s="682" t="s">
        <v>1410</v>
      </c>
      <c r="C10" s="682" t="s">
        <v>233</v>
      </c>
      <c r="D10" s="683">
        <v>409.08</v>
      </c>
      <c r="E10" s="684"/>
      <c r="F10" s="685">
        <v>409.08</v>
      </c>
      <c r="G10" s="685">
        <v>0</v>
      </c>
      <c r="H10" s="685">
        <v>409.08</v>
      </c>
      <c r="I10" s="685">
        <v>0</v>
      </c>
      <c r="J10" s="685">
        <v>409.08</v>
      </c>
      <c r="K10" s="685">
        <v>409.08</v>
      </c>
      <c r="L10" s="685">
        <v>0</v>
      </c>
      <c r="M10" s="685">
        <v>409.08</v>
      </c>
      <c r="N10" s="685">
        <v>0</v>
      </c>
      <c r="O10" s="686">
        <v>409.08</v>
      </c>
    </row>
    <row r="11" spans="1:15">
      <c r="A11" s="681" t="s">
        <v>1411</v>
      </c>
      <c r="B11" s="682" t="s">
        <v>1412</v>
      </c>
      <c r="C11" s="682" t="s">
        <v>233</v>
      </c>
      <c r="D11" s="683">
        <v>5000000</v>
      </c>
      <c r="E11" s="684"/>
      <c r="F11" s="685">
        <v>5000000</v>
      </c>
      <c r="G11" s="685">
        <v>0</v>
      </c>
      <c r="H11" s="685">
        <v>5000000</v>
      </c>
      <c r="I11" s="685">
        <v>0</v>
      </c>
      <c r="J11" s="685">
        <v>5000000</v>
      </c>
      <c r="K11" s="685">
        <v>5000000</v>
      </c>
      <c r="L11" s="685">
        <v>0</v>
      </c>
      <c r="M11" s="685">
        <v>5000000</v>
      </c>
      <c r="N11" s="685">
        <v>0</v>
      </c>
      <c r="O11" s="686">
        <v>5000000</v>
      </c>
    </row>
    <row r="12" spans="1:15">
      <c r="A12" s="681" t="s">
        <v>407</v>
      </c>
      <c r="B12" s="682" t="s">
        <v>408</v>
      </c>
      <c r="C12" s="682" t="s">
        <v>233</v>
      </c>
      <c r="D12" s="683">
        <v>1953434.77</v>
      </c>
      <c r="E12" s="684"/>
      <c r="F12" s="685">
        <v>1953434.77</v>
      </c>
      <c r="G12" s="685">
        <v>0</v>
      </c>
      <c r="H12" s="685">
        <v>1953434.77</v>
      </c>
      <c r="I12" s="685">
        <v>0</v>
      </c>
      <c r="J12" s="685">
        <v>1953434.77</v>
      </c>
      <c r="K12" s="685">
        <v>1953434.77</v>
      </c>
      <c r="L12" s="685">
        <v>0</v>
      </c>
      <c r="M12" s="685">
        <v>1953434.77</v>
      </c>
      <c r="N12" s="685">
        <v>0</v>
      </c>
      <c r="O12" s="686">
        <v>1953434.77</v>
      </c>
    </row>
    <row r="13" spans="1:15">
      <c r="A13" s="681" t="s">
        <v>409</v>
      </c>
      <c r="B13" s="682" t="s">
        <v>410</v>
      </c>
      <c r="C13" s="682" t="s">
        <v>233</v>
      </c>
      <c r="D13" s="683">
        <v>3029418.47</v>
      </c>
      <c r="E13" s="684"/>
      <c r="F13" s="685">
        <v>3029418.47</v>
      </c>
      <c r="G13" s="685">
        <v>0</v>
      </c>
      <c r="H13" s="685">
        <v>3029418.47</v>
      </c>
      <c r="I13" s="685">
        <v>0</v>
      </c>
      <c r="J13" s="685">
        <v>3029418.47</v>
      </c>
      <c r="K13" s="685">
        <v>3029418.47</v>
      </c>
      <c r="L13" s="685">
        <v>0</v>
      </c>
      <c r="M13" s="685">
        <v>3029418.47</v>
      </c>
      <c r="N13" s="685">
        <v>0</v>
      </c>
      <c r="O13" s="686">
        <v>3029418.47</v>
      </c>
    </row>
    <row r="14" spans="1:15">
      <c r="A14" s="681" t="s">
        <v>411</v>
      </c>
      <c r="B14" s="682" t="s">
        <v>412</v>
      </c>
      <c r="C14" s="682" t="s">
        <v>233</v>
      </c>
      <c r="D14" s="683">
        <v>20134101.57</v>
      </c>
      <c r="E14" s="684"/>
      <c r="F14" s="685">
        <v>20134101.57</v>
      </c>
      <c r="G14" s="685">
        <v>0</v>
      </c>
      <c r="H14" s="685">
        <v>20134101.57</v>
      </c>
      <c r="I14" s="685">
        <v>0</v>
      </c>
      <c r="J14" s="685">
        <v>20134101.57</v>
      </c>
      <c r="K14" s="685">
        <v>20134101.57</v>
      </c>
      <c r="L14" s="685">
        <v>0</v>
      </c>
      <c r="M14" s="685">
        <v>20134101.57</v>
      </c>
      <c r="N14" s="685">
        <v>0</v>
      </c>
      <c r="O14" s="686">
        <v>20134101.57</v>
      </c>
    </row>
    <row r="15" spans="1:15">
      <c r="A15" s="681" t="s">
        <v>1413</v>
      </c>
      <c r="B15" s="682" t="s">
        <v>1414</v>
      </c>
      <c r="C15" s="682" t="s">
        <v>233</v>
      </c>
      <c r="D15" s="683">
        <v>606626.54</v>
      </c>
      <c r="E15" s="684"/>
      <c r="F15" s="685">
        <v>606626.54</v>
      </c>
      <c r="G15" s="685">
        <v>0</v>
      </c>
      <c r="H15" s="685">
        <v>606626.54</v>
      </c>
      <c r="I15" s="685">
        <v>0</v>
      </c>
      <c r="J15" s="685">
        <v>606626.54</v>
      </c>
      <c r="K15" s="685">
        <v>606626.54</v>
      </c>
      <c r="L15" s="685">
        <v>0</v>
      </c>
      <c r="M15" s="685">
        <v>606626.54</v>
      </c>
      <c r="N15" s="685">
        <v>0</v>
      </c>
      <c r="O15" s="686">
        <v>606626.54</v>
      </c>
    </row>
    <row r="16" spans="1:15">
      <c r="A16" s="681" t="s">
        <v>1415</v>
      </c>
      <c r="B16" s="682" t="s">
        <v>1416</v>
      </c>
      <c r="C16" s="682" t="s">
        <v>233</v>
      </c>
      <c r="D16" s="683">
        <v>70191.149999999994</v>
      </c>
      <c r="E16" s="684"/>
      <c r="F16" s="685">
        <v>70191.149999999994</v>
      </c>
      <c r="G16" s="685">
        <v>0</v>
      </c>
      <c r="H16" s="685">
        <v>70191.149999999994</v>
      </c>
      <c r="I16" s="685">
        <v>0</v>
      </c>
      <c r="J16" s="685">
        <v>70191.149999999994</v>
      </c>
      <c r="K16" s="685">
        <v>70191.149999999994</v>
      </c>
      <c r="L16" s="685">
        <v>0</v>
      </c>
      <c r="M16" s="685">
        <v>70191.149999999994</v>
      </c>
      <c r="N16" s="685">
        <v>0</v>
      </c>
      <c r="O16" s="686">
        <v>70191.149999999994</v>
      </c>
    </row>
    <row r="17" spans="1:15">
      <c r="A17" s="681" t="s">
        <v>495</v>
      </c>
      <c r="B17" s="682" t="s">
        <v>416</v>
      </c>
      <c r="C17" s="682" t="s">
        <v>233</v>
      </c>
      <c r="D17" s="683">
        <v>9564617.1199999992</v>
      </c>
      <c r="E17" s="684"/>
      <c r="F17" s="685">
        <v>9564617.1199999992</v>
      </c>
      <c r="G17" s="685">
        <v>0</v>
      </c>
      <c r="H17" s="685">
        <v>9564617.1199999992</v>
      </c>
      <c r="I17" s="685">
        <v>0</v>
      </c>
      <c r="J17" s="685">
        <v>9564617.1199999992</v>
      </c>
      <c r="K17" s="685">
        <v>9564617.1199999992</v>
      </c>
      <c r="L17" s="685">
        <v>0</v>
      </c>
      <c r="M17" s="685">
        <v>9564617.1199999992</v>
      </c>
      <c r="N17" s="685">
        <v>0</v>
      </c>
      <c r="O17" s="686">
        <v>9564617.1199999992</v>
      </c>
    </row>
    <row r="18" spans="1:15">
      <c r="A18" s="681" t="s">
        <v>1417</v>
      </c>
      <c r="B18" s="682" t="s">
        <v>443</v>
      </c>
      <c r="C18" s="682" t="s">
        <v>1376</v>
      </c>
      <c r="D18" s="683">
        <v>1287099275.1500001</v>
      </c>
      <c r="E18" s="684"/>
      <c r="F18" s="685">
        <v>1310269545.95</v>
      </c>
      <c r="G18" s="685">
        <v>-23170270.800000001</v>
      </c>
      <c r="H18" s="685">
        <v>1287099275.1500001</v>
      </c>
      <c r="I18" s="685">
        <v>0</v>
      </c>
      <c r="J18" s="685">
        <v>1287099275.1500001</v>
      </c>
      <c r="K18" s="685">
        <v>1310269545.95</v>
      </c>
      <c r="L18" s="685">
        <v>-23170270.800000001</v>
      </c>
      <c r="M18" s="685">
        <v>1287099275.1500001</v>
      </c>
      <c r="N18" s="685">
        <v>0</v>
      </c>
      <c r="O18" s="686">
        <v>1287099275.1500001</v>
      </c>
    </row>
    <row r="19" spans="1:15">
      <c r="A19" s="681" t="s">
        <v>1418</v>
      </c>
      <c r="B19" s="682" t="s">
        <v>446</v>
      </c>
      <c r="C19" s="682" t="s">
        <v>1376</v>
      </c>
      <c r="D19" s="683">
        <v>-1287099275.1500001</v>
      </c>
      <c r="E19" s="684"/>
      <c r="F19" s="685">
        <v>-1310269545.95</v>
      </c>
      <c r="G19" s="685">
        <v>23170270.800000001</v>
      </c>
      <c r="H19" s="685">
        <v>-1287099275.1500001</v>
      </c>
      <c r="I19" s="685">
        <v>0</v>
      </c>
      <c r="J19" s="685">
        <v>-1287099275.1500001</v>
      </c>
      <c r="K19" s="685">
        <v>-1310269545.95</v>
      </c>
      <c r="L19" s="685">
        <v>23170270.800000001</v>
      </c>
      <c r="M19" s="685">
        <v>-1287099275.1500001</v>
      </c>
      <c r="N19" s="685">
        <v>0</v>
      </c>
      <c r="O19" s="686">
        <v>-1287099275.1500001</v>
      </c>
    </row>
    <row r="20" spans="1:15">
      <c r="A20" s="681" t="s">
        <v>496</v>
      </c>
      <c r="B20" s="682" t="s">
        <v>449</v>
      </c>
      <c r="C20" s="682" t="s">
        <v>1377</v>
      </c>
      <c r="D20" s="683">
        <v>1125283343.1700001</v>
      </c>
      <c r="E20" s="684"/>
      <c r="F20" s="685">
        <v>89755780.239999995</v>
      </c>
      <c r="G20" s="685">
        <v>1061288412.6</v>
      </c>
      <c r="H20" s="685">
        <v>1151044192.8399999</v>
      </c>
      <c r="I20" s="685">
        <v>-25760849.670000002</v>
      </c>
      <c r="J20" s="685">
        <v>1125283343.1700001</v>
      </c>
      <c r="K20" s="685">
        <v>89755780.239999995</v>
      </c>
      <c r="L20" s="685">
        <v>1061288412.6</v>
      </c>
      <c r="M20" s="685">
        <v>1151044192.8399999</v>
      </c>
      <c r="N20" s="685">
        <v>-25760849.670000002</v>
      </c>
      <c r="O20" s="686">
        <v>1125283343.1700001</v>
      </c>
    </row>
    <row r="21" spans="1:15">
      <c r="A21" s="681" t="s">
        <v>498</v>
      </c>
      <c r="B21" s="682" t="s">
        <v>452</v>
      </c>
      <c r="C21" s="682" t="s">
        <v>1377</v>
      </c>
      <c r="D21" s="683">
        <v>4347108.83</v>
      </c>
      <c r="E21" s="684"/>
      <c r="F21" s="685">
        <v>4347108.83</v>
      </c>
      <c r="G21" s="685">
        <v>0</v>
      </c>
      <c r="H21" s="685">
        <v>4347108.83</v>
      </c>
      <c r="I21" s="685">
        <v>0</v>
      </c>
      <c r="J21" s="685">
        <v>4347108.83</v>
      </c>
      <c r="K21" s="685">
        <v>4347108.83</v>
      </c>
      <c r="L21" s="685">
        <v>0</v>
      </c>
      <c r="M21" s="685">
        <v>4347108.83</v>
      </c>
      <c r="N21" s="685">
        <v>0</v>
      </c>
      <c r="O21" s="686">
        <v>4347108.83</v>
      </c>
    </row>
    <row r="22" spans="1:15">
      <c r="A22" s="681" t="s">
        <v>546</v>
      </c>
      <c r="B22" s="682" t="s">
        <v>454</v>
      </c>
      <c r="C22" s="682" t="s">
        <v>1377</v>
      </c>
      <c r="D22" s="683">
        <v>36682392.469999999</v>
      </c>
      <c r="E22" s="684"/>
      <c r="F22" s="685">
        <v>36755294.159999996</v>
      </c>
      <c r="G22" s="685">
        <v>-72901.69</v>
      </c>
      <c r="H22" s="685">
        <v>36682392.469999999</v>
      </c>
      <c r="I22" s="685">
        <v>0</v>
      </c>
      <c r="J22" s="685">
        <v>36682392.469999999</v>
      </c>
      <c r="K22" s="685">
        <v>36755294.159999996</v>
      </c>
      <c r="L22" s="685">
        <v>-72901.69</v>
      </c>
      <c r="M22" s="685">
        <v>36682392.469999999</v>
      </c>
      <c r="N22" s="685">
        <v>0</v>
      </c>
      <c r="O22" s="686">
        <v>36682392.469999999</v>
      </c>
    </row>
    <row r="23" spans="1:15">
      <c r="A23" s="681" t="s">
        <v>550</v>
      </c>
      <c r="B23" s="682" t="s">
        <v>472</v>
      </c>
      <c r="C23" s="682" t="s">
        <v>1377</v>
      </c>
      <c r="D23" s="683">
        <v>1711218.65</v>
      </c>
      <c r="E23" s="684"/>
      <c r="F23" s="685">
        <v>1711218.65</v>
      </c>
      <c r="G23" s="685">
        <v>0</v>
      </c>
      <c r="H23" s="685">
        <v>1711218.65</v>
      </c>
      <c r="I23" s="685">
        <v>0</v>
      </c>
      <c r="J23" s="685">
        <v>1711218.65</v>
      </c>
      <c r="K23" s="685">
        <v>1711218.65</v>
      </c>
      <c r="L23" s="685">
        <v>0</v>
      </c>
      <c r="M23" s="685">
        <v>1711218.65</v>
      </c>
      <c r="N23" s="685">
        <v>0</v>
      </c>
      <c r="O23" s="686">
        <v>1711218.65</v>
      </c>
    </row>
    <row r="24" spans="1:15">
      <c r="A24" s="681" t="s">
        <v>500</v>
      </c>
      <c r="B24" s="682" t="s">
        <v>1419</v>
      </c>
      <c r="C24" s="682" t="s">
        <v>1377</v>
      </c>
      <c r="D24" s="683">
        <v>351495</v>
      </c>
      <c r="E24" s="684"/>
      <c r="F24" s="685">
        <v>351495</v>
      </c>
      <c r="G24" s="685">
        <v>0</v>
      </c>
      <c r="H24" s="685">
        <v>351495</v>
      </c>
      <c r="I24" s="685">
        <v>0</v>
      </c>
      <c r="J24" s="685">
        <v>351495</v>
      </c>
      <c r="K24" s="685">
        <v>351495</v>
      </c>
      <c r="L24" s="685">
        <v>0</v>
      </c>
      <c r="M24" s="685">
        <v>351495</v>
      </c>
      <c r="N24" s="685">
        <v>0</v>
      </c>
      <c r="O24" s="686">
        <v>351495</v>
      </c>
    </row>
    <row r="25" spans="1:15">
      <c r="A25" s="681" t="s">
        <v>1420</v>
      </c>
      <c r="B25" s="682" t="s">
        <v>459</v>
      </c>
      <c r="C25" s="682" t="s">
        <v>1377</v>
      </c>
      <c r="D25" s="683">
        <v>316863104.07999998</v>
      </c>
      <c r="E25" s="684"/>
      <c r="F25" s="685">
        <v>1087001096.8399999</v>
      </c>
      <c r="G25" s="685">
        <v>-770137992.75999999</v>
      </c>
      <c r="H25" s="685">
        <v>316863104.07999998</v>
      </c>
      <c r="I25" s="685">
        <v>0</v>
      </c>
      <c r="J25" s="685">
        <v>316863104.07999998</v>
      </c>
      <c r="K25" s="685">
        <v>1087001096.8399999</v>
      </c>
      <c r="L25" s="685">
        <v>-770137992.75999999</v>
      </c>
      <c r="M25" s="685">
        <v>316863104.07999998</v>
      </c>
      <c r="N25" s="685">
        <v>0</v>
      </c>
      <c r="O25" s="686">
        <v>316863104.07999998</v>
      </c>
    </row>
    <row r="26" spans="1:15">
      <c r="A26" s="681" t="s">
        <v>1421</v>
      </c>
      <c r="B26" s="682" t="s">
        <v>456</v>
      </c>
      <c r="C26" s="682" t="s">
        <v>1377</v>
      </c>
      <c r="D26" s="683">
        <v>771486765.45000005</v>
      </c>
      <c r="E26" s="684"/>
      <c r="F26" s="685">
        <v>1053415074</v>
      </c>
      <c r="G26" s="685">
        <v>-281928308.55000001</v>
      </c>
      <c r="H26" s="685">
        <v>771486765.45000005</v>
      </c>
      <c r="I26" s="685">
        <v>0</v>
      </c>
      <c r="J26" s="685">
        <v>771486765.45000005</v>
      </c>
      <c r="K26" s="685">
        <v>1053415074</v>
      </c>
      <c r="L26" s="685">
        <v>-281928308.55000001</v>
      </c>
      <c r="M26" s="685">
        <v>771486765.45000005</v>
      </c>
      <c r="N26" s="685">
        <v>0</v>
      </c>
      <c r="O26" s="686">
        <v>771486765.45000005</v>
      </c>
    </row>
    <row r="27" spans="1:15">
      <c r="A27" s="681" t="s">
        <v>1422</v>
      </c>
      <c r="B27" s="682" t="s">
        <v>1423</v>
      </c>
      <c r="C27" s="682" t="s">
        <v>1377</v>
      </c>
      <c r="D27" s="683">
        <v>1577528</v>
      </c>
      <c r="E27" s="684"/>
      <c r="F27" s="685">
        <v>1577528</v>
      </c>
      <c r="G27" s="685">
        <v>0</v>
      </c>
      <c r="H27" s="685">
        <v>1577528</v>
      </c>
      <c r="I27" s="685">
        <v>0</v>
      </c>
      <c r="J27" s="685">
        <v>1577528</v>
      </c>
      <c r="K27" s="685">
        <v>1577528</v>
      </c>
      <c r="L27" s="685">
        <v>0</v>
      </c>
      <c r="M27" s="685">
        <v>1577528</v>
      </c>
      <c r="N27" s="685">
        <v>0</v>
      </c>
      <c r="O27" s="686">
        <v>1577528</v>
      </c>
    </row>
    <row r="28" spans="1:15">
      <c r="A28" s="681" t="s">
        <v>1424</v>
      </c>
      <c r="B28" s="682" t="s">
        <v>887</v>
      </c>
      <c r="C28" s="682" t="s">
        <v>1377</v>
      </c>
      <c r="D28" s="683">
        <v>0</v>
      </c>
      <c r="E28" s="684"/>
      <c r="F28" s="685">
        <v>6600</v>
      </c>
      <c r="G28" s="685">
        <v>-6600</v>
      </c>
      <c r="H28" s="685">
        <v>0</v>
      </c>
      <c r="I28" s="685">
        <v>0</v>
      </c>
      <c r="J28" s="685">
        <v>0</v>
      </c>
      <c r="K28" s="685">
        <v>6600</v>
      </c>
      <c r="L28" s="685">
        <v>-6600</v>
      </c>
      <c r="M28" s="685">
        <v>0</v>
      </c>
      <c r="N28" s="685">
        <v>0</v>
      </c>
      <c r="O28" s="686">
        <v>0</v>
      </c>
    </row>
    <row r="29" spans="1:15">
      <c r="A29" s="681" t="s">
        <v>1425</v>
      </c>
      <c r="B29" s="682" t="s">
        <v>1426</v>
      </c>
      <c r="C29" s="682" t="s">
        <v>1377</v>
      </c>
      <c r="D29" s="683">
        <v>0</v>
      </c>
      <c r="E29" s="684"/>
      <c r="F29" s="685">
        <v>6981563.5899999999</v>
      </c>
      <c r="G29" s="685">
        <v>-6981563.5899999999</v>
      </c>
      <c r="H29" s="685">
        <v>0</v>
      </c>
      <c r="I29" s="685">
        <v>0</v>
      </c>
      <c r="J29" s="685">
        <v>0</v>
      </c>
      <c r="K29" s="685">
        <v>6981563.5899999999</v>
      </c>
      <c r="L29" s="685">
        <v>-6981563.5899999999</v>
      </c>
      <c r="M29" s="685">
        <v>0</v>
      </c>
      <c r="N29" s="685">
        <v>0</v>
      </c>
      <c r="O29" s="686">
        <v>0</v>
      </c>
    </row>
    <row r="30" spans="1:15">
      <c r="A30" s="681" t="s">
        <v>1427</v>
      </c>
      <c r="B30" s="682" t="s">
        <v>1428</v>
      </c>
      <c r="C30" s="682" t="s">
        <v>1377</v>
      </c>
      <c r="D30" s="683">
        <v>0</v>
      </c>
      <c r="E30" s="684"/>
      <c r="F30" s="685">
        <v>21071.71</v>
      </c>
      <c r="G30" s="685">
        <v>-21071.71</v>
      </c>
      <c r="H30" s="685">
        <v>0</v>
      </c>
      <c r="I30" s="685">
        <v>0</v>
      </c>
      <c r="J30" s="685">
        <v>0</v>
      </c>
      <c r="K30" s="685">
        <v>21071.71</v>
      </c>
      <c r="L30" s="685">
        <v>-21071.71</v>
      </c>
      <c r="M30" s="685">
        <v>0</v>
      </c>
      <c r="N30" s="685">
        <v>0</v>
      </c>
      <c r="O30" s="686">
        <v>0</v>
      </c>
    </row>
    <row r="31" spans="1:15">
      <c r="A31" s="681" t="s">
        <v>1429</v>
      </c>
      <c r="B31" s="682" t="s">
        <v>1430</v>
      </c>
      <c r="C31" s="682" t="s">
        <v>1377</v>
      </c>
      <c r="D31" s="683">
        <v>0</v>
      </c>
      <c r="E31" s="684"/>
      <c r="F31" s="685">
        <v>87668.3</v>
      </c>
      <c r="G31" s="685">
        <v>-87668.3</v>
      </c>
      <c r="H31" s="685">
        <v>0</v>
      </c>
      <c r="I31" s="685">
        <v>0</v>
      </c>
      <c r="J31" s="685">
        <v>0</v>
      </c>
      <c r="K31" s="685">
        <v>87668.3</v>
      </c>
      <c r="L31" s="685">
        <v>-87668.3</v>
      </c>
      <c r="M31" s="685">
        <v>0</v>
      </c>
      <c r="N31" s="685">
        <v>0</v>
      </c>
      <c r="O31" s="686">
        <v>0</v>
      </c>
    </row>
    <row r="32" spans="1:15">
      <c r="A32" s="681" t="s">
        <v>1431</v>
      </c>
      <c r="B32" s="682" t="s">
        <v>1432</v>
      </c>
      <c r="C32" s="682" t="s">
        <v>1378</v>
      </c>
      <c r="D32" s="683">
        <v>2305147.13</v>
      </c>
      <c r="E32" s="684"/>
      <c r="F32" s="685">
        <v>1742686.64</v>
      </c>
      <c r="G32" s="685">
        <v>562460.49</v>
      </c>
      <c r="H32" s="685">
        <v>2305147.13</v>
      </c>
      <c r="I32" s="685">
        <v>0</v>
      </c>
      <c r="J32" s="685">
        <v>2305147.13</v>
      </c>
      <c r="K32" s="685">
        <v>1742686.64</v>
      </c>
      <c r="L32" s="685">
        <v>562460.49</v>
      </c>
      <c r="M32" s="685">
        <v>2305147.13</v>
      </c>
      <c r="N32" s="685">
        <v>0</v>
      </c>
      <c r="O32" s="686">
        <v>2305147.13</v>
      </c>
    </row>
    <row r="33" spans="1:15">
      <c r="A33" s="681" t="s">
        <v>1433</v>
      </c>
      <c r="B33" s="682" t="s">
        <v>1434</v>
      </c>
      <c r="C33" s="682" t="s">
        <v>1378</v>
      </c>
      <c r="D33" s="683">
        <v>786451.05</v>
      </c>
      <c r="E33" s="684"/>
      <c r="F33" s="685">
        <v>1150115.1000000001</v>
      </c>
      <c r="G33" s="685">
        <v>-363664.05</v>
      </c>
      <c r="H33" s="685">
        <v>786451.05</v>
      </c>
      <c r="I33" s="685">
        <v>0</v>
      </c>
      <c r="J33" s="685">
        <v>786451.05</v>
      </c>
      <c r="K33" s="685">
        <v>1150115.1000000001</v>
      </c>
      <c r="L33" s="685">
        <v>-363664.05</v>
      </c>
      <c r="M33" s="685">
        <v>786451.05</v>
      </c>
      <c r="N33" s="685">
        <v>0</v>
      </c>
      <c r="O33" s="686">
        <v>786451.05</v>
      </c>
    </row>
    <row r="34" spans="1:15">
      <c r="A34" s="681" t="s">
        <v>1435</v>
      </c>
      <c r="B34" s="682" t="s">
        <v>1436</v>
      </c>
      <c r="C34" s="682" t="s">
        <v>1378</v>
      </c>
      <c r="D34" s="683">
        <v>12166327.810000001</v>
      </c>
      <c r="E34" s="684"/>
      <c r="F34" s="685">
        <v>27682605.800000001</v>
      </c>
      <c r="G34" s="685">
        <v>-9165819.4900000002</v>
      </c>
      <c r="H34" s="685">
        <v>18516786.309999999</v>
      </c>
      <c r="I34" s="685">
        <v>0</v>
      </c>
      <c r="J34" s="685">
        <v>18516786.309999999</v>
      </c>
      <c r="K34" s="685">
        <v>27682605.800000001</v>
      </c>
      <c r="L34" s="685">
        <v>-9165819.4900000002</v>
      </c>
      <c r="M34" s="685">
        <v>18516786.309999999</v>
      </c>
      <c r="N34" s="685">
        <v>0</v>
      </c>
      <c r="O34" s="686">
        <v>18516786.309999999</v>
      </c>
    </row>
    <row r="35" spans="1:15">
      <c r="A35" s="681" t="s">
        <v>1437</v>
      </c>
      <c r="B35" s="682" t="s">
        <v>525</v>
      </c>
      <c r="C35" s="682" t="s">
        <v>1378</v>
      </c>
      <c r="D35" s="683">
        <v>106243.2</v>
      </c>
      <c r="E35" s="684"/>
      <c r="F35" s="685">
        <v>106243.2</v>
      </c>
      <c r="G35" s="685">
        <v>0</v>
      </c>
      <c r="H35" s="685">
        <v>106243.2</v>
      </c>
      <c r="I35" s="685">
        <v>0</v>
      </c>
      <c r="J35" s="685">
        <v>106243.2</v>
      </c>
      <c r="K35" s="685">
        <v>106243.2</v>
      </c>
      <c r="L35" s="685">
        <v>0</v>
      </c>
      <c r="M35" s="685">
        <v>106243.2</v>
      </c>
      <c r="N35" s="685">
        <v>0</v>
      </c>
      <c r="O35" s="686">
        <v>106243.2</v>
      </c>
    </row>
    <row r="36" spans="1:15">
      <c r="A36" s="681" t="s">
        <v>1438</v>
      </c>
      <c r="B36" s="682" t="s">
        <v>1439</v>
      </c>
      <c r="C36" s="682" t="s">
        <v>1378</v>
      </c>
      <c r="D36" s="683">
        <v>530841.5</v>
      </c>
      <c r="E36" s="684"/>
      <c r="F36" s="685">
        <v>530841.5</v>
      </c>
      <c r="G36" s="685">
        <v>0</v>
      </c>
      <c r="H36" s="685">
        <v>530841.5</v>
      </c>
      <c r="I36" s="685">
        <v>0</v>
      </c>
      <c r="J36" s="685">
        <v>530841.5</v>
      </c>
      <c r="K36" s="685">
        <v>530841.5</v>
      </c>
      <c r="L36" s="685">
        <v>0</v>
      </c>
      <c r="M36" s="685">
        <v>530841.5</v>
      </c>
      <c r="N36" s="685">
        <v>0</v>
      </c>
      <c r="O36" s="686">
        <v>530841.5</v>
      </c>
    </row>
    <row r="37" spans="1:15">
      <c r="A37" s="681" t="s">
        <v>1440</v>
      </c>
      <c r="B37" s="682" t="s">
        <v>1441</v>
      </c>
      <c r="C37" s="682" t="s">
        <v>1378</v>
      </c>
      <c r="D37" s="683">
        <v>1662485.93</v>
      </c>
      <c r="E37" s="684"/>
      <c r="F37" s="685">
        <v>1926359</v>
      </c>
      <c r="G37" s="685">
        <v>-263873.07</v>
      </c>
      <c r="H37" s="685">
        <v>1662485.93</v>
      </c>
      <c r="I37" s="685">
        <v>0</v>
      </c>
      <c r="J37" s="685">
        <v>1662485.93</v>
      </c>
      <c r="K37" s="685">
        <v>1926359</v>
      </c>
      <c r="L37" s="685">
        <v>-263873.07</v>
      </c>
      <c r="M37" s="685">
        <v>1662485.93</v>
      </c>
      <c r="N37" s="685">
        <v>0</v>
      </c>
      <c r="O37" s="686">
        <v>1662485.93</v>
      </c>
    </row>
    <row r="38" spans="1:15">
      <c r="A38" s="681" t="s">
        <v>1442</v>
      </c>
      <c r="B38" s="682" t="s">
        <v>502</v>
      </c>
      <c r="C38" s="682" t="s">
        <v>1378</v>
      </c>
      <c r="D38" s="683">
        <v>3682958.4</v>
      </c>
      <c r="E38" s="684"/>
      <c r="F38" s="685">
        <v>2880584.52</v>
      </c>
      <c r="G38" s="685">
        <v>802373.88</v>
      </c>
      <c r="H38" s="685">
        <v>3682958.4</v>
      </c>
      <c r="I38" s="685">
        <v>0</v>
      </c>
      <c r="J38" s="685">
        <v>3682958.4</v>
      </c>
      <c r="K38" s="685">
        <v>2880584.52</v>
      </c>
      <c r="L38" s="685">
        <v>802373.88</v>
      </c>
      <c r="M38" s="685">
        <v>3682958.4</v>
      </c>
      <c r="N38" s="685">
        <v>0</v>
      </c>
      <c r="O38" s="686">
        <v>3682958.4</v>
      </c>
    </row>
    <row r="39" spans="1:15">
      <c r="A39" s="681" t="s">
        <v>1443</v>
      </c>
      <c r="B39" s="682" t="s">
        <v>504</v>
      </c>
      <c r="C39" s="682" t="s">
        <v>1378</v>
      </c>
      <c r="D39" s="683">
        <v>304.13</v>
      </c>
      <c r="E39" s="684"/>
      <c r="F39" s="685">
        <v>304.13</v>
      </c>
      <c r="G39" s="685">
        <v>0</v>
      </c>
      <c r="H39" s="685">
        <v>304.13</v>
      </c>
      <c r="I39" s="685">
        <v>0</v>
      </c>
      <c r="J39" s="685">
        <v>304.13</v>
      </c>
      <c r="K39" s="685">
        <v>304.13</v>
      </c>
      <c r="L39" s="685">
        <v>0</v>
      </c>
      <c r="M39" s="685">
        <v>304.13</v>
      </c>
      <c r="N39" s="685">
        <v>0</v>
      </c>
      <c r="O39" s="686">
        <v>304.13</v>
      </c>
    </row>
    <row r="40" spans="1:15">
      <c r="A40" s="681" t="s">
        <v>1444</v>
      </c>
      <c r="B40" s="682" t="s">
        <v>1445</v>
      </c>
      <c r="C40" s="682" t="s">
        <v>1378</v>
      </c>
      <c r="D40" s="683">
        <v>0</v>
      </c>
      <c r="E40" s="684"/>
      <c r="F40" s="685">
        <v>44546.81</v>
      </c>
      <c r="G40" s="685">
        <v>-44546.81</v>
      </c>
      <c r="H40" s="685">
        <v>0</v>
      </c>
      <c r="I40" s="685">
        <v>0</v>
      </c>
      <c r="J40" s="685">
        <v>0</v>
      </c>
      <c r="K40" s="685">
        <v>44546.81</v>
      </c>
      <c r="L40" s="685">
        <v>-44546.81</v>
      </c>
      <c r="M40" s="685">
        <v>0</v>
      </c>
      <c r="N40" s="685">
        <v>0</v>
      </c>
      <c r="O40" s="686">
        <v>0</v>
      </c>
    </row>
    <row r="41" spans="1:15">
      <c r="A41" s="681" t="s">
        <v>1446</v>
      </c>
      <c r="B41" s="682" t="s">
        <v>801</v>
      </c>
      <c r="C41" s="682" t="s">
        <v>1378</v>
      </c>
      <c r="D41" s="683">
        <v>981209.51</v>
      </c>
      <c r="E41" s="684"/>
      <c r="F41" s="685">
        <v>2221048.61</v>
      </c>
      <c r="G41" s="685">
        <v>-1239839.1000000001</v>
      </c>
      <c r="H41" s="685">
        <v>981209.51</v>
      </c>
      <c r="I41" s="685">
        <v>0</v>
      </c>
      <c r="J41" s="685">
        <v>981209.51</v>
      </c>
      <c r="K41" s="685">
        <v>2221048.61</v>
      </c>
      <c r="L41" s="685">
        <v>-1239839.1000000001</v>
      </c>
      <c r="M41" s="685">
        <v>981209.51</v>
      </c>
      <c r="N41" s="685">
        <v>0</v>
      </c>
      <c r="O41" s="686">
        <v>981209.51</v>
      </c>
    </row>
    <row r="42" spans="1:15">
      <c r="A42" s="681" t="s">
        <v>1447</v>
      </c>
      <c r="B42" s="682" t="s">
        <v>1448</v>
      </c>
      <c r="C42" s="682" t="s">
        <v>1378</v>
      </c>
      <c r="D42" s="683">
        <v>113400</v>
      </c>
      <c r="E42" s="684"/>
      <c r="F42" s="685">
        <v>0</v>
      </c>
      <c r="G42" s="685">
        <v>113400</v>
      </c>
      <c r="H42" s="685">
        <v>113400</v>
      </c>
      <c r="I42" s="685">
        <v>0</v>
      </c>
      <c r="J42" s="685">
        <v>113400</v>
      </c>
      <c r="K42" s="685">
        <v>0</v>
      </c>
      <c r="L42" s="685">
        <v>113400</v>
      </c>
      <c r="M42" s="685">
        <v>113400</v>
      </c>
      <c r="N42" s="685">
        <v>0</v>
      </c>
      <c r="O42" s="686">
        <v>113400</v>
      </c>
    </row>
    <row r="43" spans="1:15">
      <c r="A43" s="681" t="s">
        <v>1449</v>
      </c>
      <c r="B43" s="682" t="s">
        <v>529</v>
      </c>
      <c r="C43" s="682" t="s">
        <v>1378</v>
      </c>
      <c r="D43" s="683">
        <v>206960.45</v>
      </c>
      <c r="E43" s="684"/>
      <c r="F43" s="685">
        <v>206960.45</v>
      </c>
      <c r="G43" s="685">
        <v>0</v>
      </c>
      <c r="H43" s="685">
        <v>206960.45</v>
      </c>
      <c r="I43" s="685">
        <v>0</v>
      </c>
      <c r="J43" s="685">
        <v>206960.45</v>
      </c>
      <c r="K43" s="685">
        <v>206960.45</v>
      </c>
      <c r="L43" s="685">
        <v>0</v>
      </c>
      <c r="M43" s="685">
        <v>206960.45</v>
      </c>
      <c r="N43" s="685">
        <v>0</v>
      </c>
      <c r="O43" s="686">
        <v>206960.45</v>
      </c>
    </row>
    <row r="44" spans="1:15">
      <c r="A44" s="681" t="s">
        <v>1450</v>
      </c>
      <c r="B44" s="682" t="s">
        <v>255</v>
      </c>
      <c r="C44" s="682" t="s">
        <v>255</v>
      </c>
      <c r="D44" s="683">
        <v>19000000</v>
      </c>
      <c r="E44" s="684"/>
      <c r="F44" s="685">
        <v>19000000</v>
      </c>
      <c r="G44" s="685">
        <v>0</v>
      </c>
      <c r="H44" s="685">
        <v>19000000</v>
      </c>
      <c r="I44" s="685">
        <v>0</v>
      </c>
      <c r="J44" s="685">
        <v>19000000</v>
      </c>
      <c r="K44" s="685">
        <v>19000000</v>
      </c>
      <c r="L44" s="685">
        <v>0</v>
      </c>
      <c r="M44" s="685">
        <v>19000000</v>
      </c>
      <c r="N44" s="685">
        <v>0</v>
      </c>
      <c r="O44" s="686">
        <v>19000000</v>
      </c>
    </row>
    <row r="45" spans="1:15">
      <c r="A45" s="681" t="s">
        <v>491</v>
      </c>
      <c r="B45" s="682" t="s">
        <v>1451</v>
      </c>
      <c r="C45" s="682" t="s">
        <v>464</v>
      </c>
      <c r="D45" s="683">
        <v>4083253.8</v>
      </c>
      <c r="E45" s="684"/>
      <c r="F45" s="685">
        <v>3750754.51</v>
      </c>
      <c r="G45" s="685">
        <v>332499.28999999998</v>
      </c>
      <c r="H45" s="685">
        <v>4083253.8</v>
      </c>
      <c r="I45" s="685">
        <v>0</v>
      </c>
      <c r="J45" s="685">
        <v>4083253.8</v>
      </c>
      <c r="K45" s="685">
        <v>3750754.51</v>
      </c>
      <c r="L45" s="685">
        <v>332499.28999999998</v>
      </c>
      <c r="M45" s="685">
        <v>4083253.8</v>
      </c>
      <c r="N45" s="685">
        <v>0</v>
      </c>
      <c r="O45" s="686">
        <v>4083253.8</v>
      </c>
    </row>
    <row r="46" spans="1:15">
      <c r="A46" s="681" t="s">
        <v>457</v>
      </c>
      <c r="B46" s="682" t="s">
        <v>545</v>
      </c>
      <c r="C46" s="682" t="s">
        <v>187</v>
      </c>
      <c r="D46" s="683">
        <v>82922982.459999993</v>
      </c>
      <c r="E46" s="684"/>
      <c r="F46" s="685">
        <v>98847552.159999996</v>
      </c>
      <c r="G46" s="685">
        <v>-5730958.3200000003</v>
      </c>
      <c r="H46" s="685">
        <v>93116593.840000004</v>
      </c>
      <c r="I46" s="685">
        <v>-10193611.380000001</v>
      </c>
      <c r="J46" s="685">
        <v>82922982.459999993</v>
      </c>
      <c r="K46" s="685">
        <v>98847552.159999996</v>
      </c>
      <c r="L46" s="685">
        <v>-5730958.3200000003</v>
      </c>
      <c r="M46" s="685">
        <v>93116593.840000004</v>
      </c>
      <c r="N46" s="685">
        <v>-10193611.380000001</v>
      </c>
      <c r="O46" s="686">
        <v>82922982.459999993</v>
      </c>
    </row>
    <row r="47" spans="1:15">
      <c r="A47" s="681" t="s">
        <v>1452</v>
      </c>
      <c r="B47" s="682" t="s">
        <v>272</v>
      </c>
      <c r="C47" s="682" t="s">
        <v>1381</v>
      </c>
      <c r="D47" s="687">
        <v>4443630.17</v>
      </c>
      <c r="E47" s="684"/>
      <c r="F47" s="688">
        <v>4443630.17</v>
      </c>
      <c r="G47" s="688">
        <v>0</v>
      </c>
      <c r="H47" s="688">
        <v>4443630.17</v>
      </c>
      <c r="I47" s="688">
        <v>0</v>
      </c>
      <c r="J47" s="688">
        <v>4443630.17</v>
      </c>
      <c r="K47" s="688">
        <v>4443630.17</v>
      </c>
      <c r="L47" s="688">
        <v>0</v>
      </c>
      <c r="M47" s="688">
        <v>4443630.17</v>
      </c>
      <c r="N47" s="688">
        <v>0</v>
      </c>
      <c r="O47" s="689">
        <v>4443630.17</v>
      </c>
    </row>
    <row r="48" spans="1:15">
      <c r="A48" s="690"/>
      <c r="B48" s="682" t="s">
        <v>1453</v>
      </c>
      <c r="C48" s="682"/>
      <c r="D48" s="687">
        <v>2432086869.3099999</v>
      </c>
      <c r="E48" s="684"/>
      <c r="F48" s="688">
        <v>2487337450.04</v>
      </c>
      <c r="G48" s="688">
        <v>-12945661.18</v>
      </c>
      <c r="H48" s="688">
        <v>2474391788.8600001</v>
      </c>
      <c r="I48" s="688">
        <v>-35954461.049999997</v>
      </c>
      <c r="J48" s="688">
        <v>2438437327.8099999</v>
      </c>
      <c r="K48" s="688">
        <v>2487337450.04</v>
      </c>
      <c r="L48" s="688">
        <v>-12945661.18</v>
      </c>
      <c r="M48" s="688">
        <v>2474391788.8600001</v>
      </c>
      <c r="N48" s="688">
        <v>-35954461.049999997</v>
      </c>
      <c r="O48" s="689">
        <v>2438437327.8099999</v>
      </c>
    </row>
    <row r="49" spans="1:15">
      <c r="A49" s="690"/>
      <c r="B49" s="682"/>
      <c r="C49" s="682"/>
      <c r="D49" s="683"/>
      <c r="E49" s="684"/>
      <c r="F49" s="685"/>
      <c r="G49" s="685"/>
      <c r="H49" s="685"/>
      <c r="I49" s="685"/>
      <c r="J49" s="685"/>
      <c r="K49" s="685"/>
      <c r="L49" s="685"/>
      <c r="M49" s="685"/>
      <c r="N49" s="685"/>
      <c r="O49" s="686"/>
    </row>
    <row r="50" spans="1:15">
      <c r="A50" s="681" t="s">
        <v>1454</v>
      </c>
      <c r="B50" s="682" t="s">
        <v>1455</v>
      </c>
      <c r="C50" s="682" t="s">
        <v>1456</v>
      </c>
      <c r="D50" s="683">
        <v>4295649.88</v>
      </c>
      <c r="E50" s="684"/>
      <c r="F50" s="685">
        <v>0</v>
      </c>
      <c r="G50" s="685">
        <v>4295649.88</v>
      </c>
      <c r="H50" s="685">
        <v>4295649.88</v>
      </c>
      <c r="I50" s="685">
        <v>0</v>
      </c>
      <c r="J50" s="685">
        <v>4295649.88</v>
      </c>
      <c r="K50" s="685">
        <v>0</v>
      </c>
      <c r="L50" s="685">
        <v>4295649.88</v>
      </c>
      <c r="M50" s="685">
        <v>4295649.88</v>
      </c>
      <c r="N50" s="685">
        <v>0</v>
      </c>
      <c r="O50" s="686">
        <v>4295649.88</v>
      </c>
    </row>
    <row r="51" spans="1:15">
      <c r="A51" s="681" t="s">
        <v>1457</v>
      </c>
      <c r="B51" s="682" t="s">
        <v>578</v>
      </c>
      <c r="C51" s="682" t="s">
        <v>264</v>
      </c>
      <c r="D51" s="683">
        <v>5000</v>
      </c>
      <c r="E51" s="684"/>
      <c r="F51" s="685">
        <v>5000</v>
      </c>
      <c r="G51" s="685">
        <v>0</v>
      </c>
      <c r="H51" s="685">
        <v>5000</v>
      </c>
      <c r="I51" s="685">
        <v>0</v>
      </c>
      <c r="J51" s="685">
        <v>5000</v>
      </c>
      <c r="K51" s="685">
        <v>5000</v>
      </c>
      <c r="L51" s="685">
        <v>0</v>
      </c>
      <c r="M51" s="685">
        <v>5000</v>
      </c>
      <c r="N51" s="685">
        <v>0</v>
      </c>
      <c r="O51" s="686">
        <v>5000</v>
      </c>
    </row>
    <row r="52" spans="1:15">
      <c r="A52" s="681" t="s">
        <v>577</v>
      </c>
      <c r="B52" s="682" t="s">
        <v>586</v>
      </c>
      <c r="C52" s="682" t="s">
        <v>264</v>
      </c>
      <c r="D52" s="683">
        <v>2603213.12</v>
      </c>
      <c r="E52" s="684"/>
      <c r="F52" s="685">
        <v>2603213.12</v>
      </c>
      <c r="G52" s="685">
        <v>0</v>
      </c>
      <c r="H52" s="685">
        <v>2603213.12</v>
      </c>
      <c r="I52" s="685">
        <v>0</v>
      </c>
      <c r="J52" s="685">
        <v>2603213.12</v>
      </c>
      <c r="K52" s="685">
        <v>2603213.12</v>
      </c>
      <c r="L52" s="685">
        <v>0</v>
      </c>
      <c r="M52" s="685">
        <v>2603213.12</v>
      </c>
      <c r="N52" s="685">
        <v>0</v>
      </c>
      <c r="O52" s="686">
        <v>2603213.12</v>
      </c>
    </row>
    <row r="53" spans="1:15">
      <c r="A53" s="681" t="s">
        <v>579</v>
      </c>
      <c r="B53" s="682" t="s">
        <v>582</v>
      </c>
      <c r="C53" s="682" t="s">
        <v>264</v>
      </c>
      <c r="D53" s="683">
        <v>3215057.94</v>
      </c>
      <c r="E53" s="684"/>
      <c r="F53" s="685">
        <v>3215057.94</v>
      </c>
      <c r="G53" s="685">
        <v>0</v>
      </c>
      <c r="H53" s="685">
        <v>3215057.94</v>
      </c>
      <c r="I53" s="685">
        <v>0</v>
      </c>
      <c r="J53" s="685">
        <v>3215057.94</v>
      </c>
      <c r="K53" s="685">
        <v>3215057.94</v>
      </c>
      <c r="L53" s="685">
        <v>0</v>
      </c>
      <c r="M53" s="685">
        <v>3215057.94</v>
      </c>
      <c r="N53" s="685">
        <v>0</v>
      </c>
      <c r="O53" s="686">
        <v>3215057.94</v>
      </c>
    </row>
    <row r="54" spans="1:15">
      <c r="A54" s="681" t="s">
        <v>581</v>
      </c>
      <c r="B54" s="682" t="s">
        <v>590</v>
      </c>
      <c r="C54" s="682" t="s">
        <v>264</v>
      </c>
      <c r="D54" s="683">
        <v>1566175.55</v>
      </c>
      <c r="E54" s="684"/>
      <c r="F54" s="685">
        <v>1566175.55</v>
      </c>
      <c r="G54" s="685">
        <v>0</v>
      </c>
      <c r="H54" s="685">
        <v>1566175.55</v>
      </c>
      <c r="I54" s="685">
        <v>0</v>
      </c>
      <c r="J54" s="685">
        <v>1566175.55</v>
      </c>
      <c r="K54" s="685">
        <v>1566175.55</v>
      </c>
      <c r="L54" s="685">
        <v>0</v>
      </c>
      <c r="M54" s="685">
        <v>1566175.55</v>
      </c>
      <c r="N54" s="685">
        <v>0</v>
      </c>
      <c r="O54" s="686">
        <v>1566175.55</v>
      </c>
    </row>
    <row r="55" spans="1:15">
      <c r="A55" s="681" t="s">
        <v>1458</v>
      </c>
      <c r="B55" s="682" t="s">
        <v>606</v>
      </c>
      <c r="C55" s="682" t="s">
        <v>264</v>
      </c>
      <c r="D55" s="683">
        <v>3888731.04</v>
      </c>
      <c r="E55" s="684"/>
      <c r="F55" s="685">
        <v>3888731.04</v>
      </c>
      <c r="G55" s="685">
        <v>0</v>
      </c>
      <c r="H55" s="685">
        <v>3888731.04</v>
      </c>
      <c r="I55" s="685">
        <v>0</v>
      </c>
      <c r="J55" s="685">
        <v>3888731.04</v>
      </c>
      <c r="K55" s="685">
        <v>3888731.04</v>
      </c>
      <c r="L55" s="685">
        <v>0</v>
      </c>
      <c r="M55" s="685">
        <v>3888731.04</v>
      </c>
      <c r="N55" s="685">
        <v>0</v>
      </c>
      <c r="O55" s="686">
        <v>3888731.04</v>
      </c>
    </row>
    <row r="56" spans="1:15">
      <c r="A56" s="681" t="s">
        <v>1459</v>
      </c>
      <c r="B56" s="682" t="s">
        <v>1460</v>
      </c>
      <c r="C56" s="682" t="s">
        <v>264</v>
      </c>
      <c r="D56" s="683">
        <v>5393720.0099999998</v>
      </c>
      <c r="E56" s="684"/>
      <c r="F56" s="685">
        <v>5393720.0099999998</v>
      </c>
      <c r="G56" s="685">
        <v>0</v>
      </c>
      <c r="H56" s="685">
        <v>5393720.0099999998</v>
      </c>
      <c r="I56" s="685">
        <v>0</v>
      </c>
      <c r="J56" s="685">
        <v>5393720.0099999998</v>
      </c>
      <c r="K56" s="685">
        <v>5393720.0099999998</v>
      </c>
      <c r="L56" s="685">
        <v>0</v>
      </c>
      <c r="M56" s="685">
        <v>5393720.0099999998</v>
      </c>
      <c r="N56" s="685">
        <v>0</v>
      </c>
      <c r="O56" s="686">
        <v>5393720.0099999998</v>
      </c>
    </row>
    <row r="57" spans="1:15">
      <c r="A57" s="681" t="s">
        <v>1461</v>
      </c>
      <c r="B57" s="682" t="s">
        <v>1462</v>
      </c>
      <c r="C57" s="682" t="s">
        <v>264</v>
      </c>
      <c r="D57" s="683">
        <v>1112335.82</v>
      </c>
      <c r="E57" s="684"/>
      <c r="F57" s="685">
        <v>1112335.82</v>
      </c>
      <c r="G57" s="685">
        <v>0</v>
      </c>
      <c r="H57" s="685">
        <v>1112335.82</v>
      </c>
      <c r="I57" s="685">
        <v>0</v>
      </c>
      <c r="J57" s="685">
        <v>1112335.82</v>
      </c>
      <c r="K57" s="685">
        <v>1112335.82</v>
      </c>
      <c r="L57" s="685">
        <v>0</v>
      </c>
      <c r="M57" s="685">
        <v>1112335.82</v>
      </c>
      <c r="N57" s="685">
        <v>0</v>
      </c>
      <c r="O57" s="686">
        <v>1112335.82</v>
      </c>
    </row>
    <row r="58" spans="1:15">
      <c r="A58" s="681" t="s">
        <v>1463</v>
      </c>
      <c r="B58" s="682" t="s">
        <v>1464</v>
      </c>
      <c r="C58" s="682" t="s">
        <v>264</v>
      </c>
      <c r="D58" s="683">
        <v>238731.5</v>
      </c>
      <c r="E58" s="684"/>
      <c r="F58" s="685">
        <v>238731.5</v>
      </c>
      <c r="G58" s="685">
        <v>0</v>
      </c>
      <c r="H58" s="685">
        <v>238731.5</v>
      </c>
      <c r="I58" s="685">
        <v>0</v>
      </c>
      <c r="J58" s="685">
        <v>238731.5</v>
      </c>
      <c r="K58" s="685">
        <v>238731.5</v>
      </c>
      <c r="L58" s="685">
        <v>0</v>
      </c>
      <c r="M58" s="685">
        <v>238731.5</v>
      </c>
      <c r="N58" s="685">
        <v>0</v>
      </c>
      <c r="O58" s="686">
        <v>238731.5</v>
      </c>
    </row>
    <row r="59" spans="1:15">
      <c r="A59" s="681" t="s">
        <v>1465</v>
      </c>
      <c r="B59" s="682" t="s">
        <v>580</v>
      </c>
      <c r="C59" s="682" t="s">
        <v>264</v>
      </c>
      <c r="D59" s="683">
        <v>-1797.08</v>
      </c>
      <c r="E59" s="684"/>
      <c r="F59" s="685">
        <v>-1797.08</v>
      </c>
      <c r="G59" s="685">
        <v>0</v>
      </c>
      <c r="H59" s="685">
        <v>-1797.08</v>
      </c>
      <c r="I59" s="685">
        <v>0</v>
      </c>
      <c r="J59" s="685">
        <v>-1797.08</v>
      </c>
      <c r="K59" s="685">
        <v>-1797.08</v>
      </c>
      <c r="L59" s="685">
        <v>0</v>
      </c>
      <c r="M59" s="685">
        <v>-1797.08</v>
      </c>
      <c r="N59" s="685">
        <v>0</v>
      </c>
      <c r="O59" s="686">
        <v>-1797.08</v>
      </c>
    </row>
    <row r="60" spans="1:15">
      <c r="A60" s="681" t="s">
        <v>1466</v>
      </c>
      <c r="B60" s="682" t="s">
        <v>588</v>
      </c>
      <c r="C60" s="682" t="s">
        <v>264</v>
      </c>
      <c r="D60" s="683">
        <v>-776300.36</v>
      </c>
      <c r="E60" s="684"/>
      <c r="F60" s="685">
        <v>-776300.36</v>
      </c>
      <c r="G60" s="685">
        <v>0</v>
      </c>
      <c r="H60" s="685">
        <v>-776300.36</v>
      </c>
      <c r="I60" s="685">
        <v>0</v>
      </c>
      <c r="J60" s="685">
        <v>-776300.36</v>
      </c>
      <c r="K60" s="685">
        <v>-776300.36</v>
      </c>
      <c r="L60" s="685">
        <v>0</v>
      </c>
      <c r="M60" s="685">
        <v>-776300.36</v>
      </c>
      <c r="N60" s="685">
        <v>0</v>
      </c>
      <c r="O60" s="686">
        <v>-776300.36</v>
      </c>
    </row>
    <row r="61" spans="1:15">
      <c r="A61" s="681" t="s">
        <v>1467</v>
      </c>
      <c r="B61" s="682" t="s">
        <v>584</v>
      </c>
      <c r="C61" s="682" t="s">
        <v>264</v>
      </c>
      <c r="D61" s="683">
        <v>-400369.96</v>
      </c>
      <c r="E61" s="684"/>
      <c r="F61" s="685">
        <v>-400369.96</v>
      </c>
      <c r="G61" s="685">
        <v>0</v>
      </c>
      <c r="H61" s="685">
        <v>-400369.96</v>
      </c>
      <c r="I61" s="685">
        <v>0</v>
      </c>
      <c r="J61" s="685">
        <v>-400369.96</v>
      </c>
      <c r="K61" s="685">
        <v>-400369.96</v>
      </c>
      <c r="L61" s="685">
        <v>0</v>
      </c>
      <c r="M61" s="685">
        <v>-400369.96</v>
      </c>
      <c r="N61" s="685">
        <v>0</v>
      </c>
      <c r="O61" s="686">
        <v>-400369.96</v>
      </c>
    </row>
    <row r="62" spans="1:15">
      <c r="A62" s="681" t="s">
        <v>1468</v>
      </c>
      <c r="B62" s="682" t="s">
        <v>592</v>
      </c>
      <c r="C62" s="682" t="s">
        <v>264</v>
      </c>
      <c r="D62" s="683">
        <v>-843727.34</v>
      </c>
      <c r="E62" s="684"/>
      <c r="F62" s="685">
        <v>-843727.34</v>
      </c>
      <c r="G62" s="685">
        <v>0</v>
      </c>
      <c r="H62" s="685">
        <v>-843727.34</v>
      </c>
      <c r="I62" s="685">
        <v>0</v>
      </c>
      <c r="J62" s="685">
        <v>-843727.34</v>
      </c>
      <c r="K62" s="685">
        <v>-843727.34</v>
      </c>
      <c r="L62" s="685">
        <v>0</v>
      </c>
      <c r="M62" s="685">
        <v>-843727.34</v>
      </c>
      <c r="N62" s="685">
        <v>0</v>
      </c>
      <c r="O62" s="686">
        <v>-843727.34</v>
      </c>
    </row>
    <row r="63" spans="1:15">
      <c r="A63" s="681" t="s">
        <v>1469</v>
      </c>
      <c r="B63" s="682" t="s">
        <v>608</v>
      </c>
      <c r="C63" s="682" t="s">
        <v>264</v>
      </c>
      <c r="D63" s="683">
        <v>-3080514.33</v>
      </c>
      <c r="E63" s="684"/>
      <c r="F63" s="685">
        <v>-3080514.33</v>
      </c>
      <c r="G63" s="685">
        <v>0</v>
      </c>
      <c r="H63" s="685">
        <v>-3080514.33</v>
      </c>
      <c r="I63" s="685">
        <v>0</v>
      </c>
      <c r="J63" s="685">
        <v>-3080514.33</v>
      </c>
      <c r="K63" s="685">
        <v>-3080514.33</v>
      </c>
      <c r="L63" s="685">
        <v>0</v>
      </c>
      <c r="M63" s="685">
        <v>-3080514.33</v>
      </c>
      <c r="N63" s="685">
        <v>0</v>
      </c>
      <c r="O63" s="686">
        <v>-3080514.33</v>
      </c>
    </row>
    <row r="64" spans="1:15">
      <c r="A64" s="681" t="s">
        <v>1470</v>
      </c>
      <c r="B64" s="682" t="s">
        <v>1471</v>
      </c>
      <c r="C64" s="682" t="s">
        <v>264</v>
      </c>
      <c r="D64" s="683">
        <v>-2537752.4300000002</v>
      </c>
      <c r="E64" s="684"/>
      <c r="F64" s="685">
        <v>-2537752.4300000002</v>
      </c>
      <c r="G64" s="685">
        <v>0</v>
      </c>
      <c r="H64" s="685">
        <v>-2537752.4300000002</v>
      </c>
      <c r="I64" s="685">
        <v>0</v>
      </c>
      <c r="J64" s="685">
        <v>-2537752.4300000002</v>
      </c>
      <c r="K64" s="685">
        <v>-2537752.4300000002</v>
      </c>
      <c r="L64" s="685">
        <v>0</v>
      </c>
      <c r="M64" s="685">
        <v>-2537752.4300000002</v>
      </c>
      <c r="N64" s="685">
        <v>0</v>
      </c>
      <c r="O64" s="686">
        <v>-2537752.4300000002</v>
      </c>
    </row>
    <row r="65" spans="1:15">
      <c r="A65" s="681" t="s">
        <v>1472</v>
      </c>
      <c r="B65" s="682" t="s">
        <v>1473</v>
      </c>
      <c r="C65" s="682" t="s">
        <v>264</v>
      </c>
      <c r="D65" s="683">
        <v>-238383.08</v>
      </c>
      <c r="E65" s="684"/>
      <c r="F65" s="685">
        <v>-238383.08</v>
      </c>
      <c r="G65" s="685">
        <v>0</v>
      </c>
      <c r="H65" s="685">
        <v>-238383.08</v>
      </c>
      <c r="I65" s="685">
        <v>0</v>
      </c>
      <c r="J65" s="685">
        <v>-238383.08</v>
      </c>
      <c r="K65" s="685">
        <v>-238383.08</v>
      </c>
      <c r="L65" s="685">
        <v>0</v>
      </c>
      <c r="M65" s="685">
        <v>-238383.08</v>
      </c>
      <c r="N65" s="685">
        <v>0</v>
      </c>
      <c r="O65" s="686">
        <v>-238383.08</v>
      </c>
    </row>
    <row r="66" spans="1:15">
      <c r="A66" s="681" t="s">
        <v>1474</v>
      </c>
      <c r="B66" s="682" t="s">
        <v>1475</v>
      </c>
      <c r="C66" s="682" t="s">
        <v>264</v>
      </c>
      <c r="D66" s="683">
        <v>-91325.36</v>
      </c>
      <c r="E66" s="684"/>
      <c r="F66" s="685">
        <v>-91325.36</v>
      </c>
      <c r="G66" s="685">
        <v>0</v>
      </c>
      <c r="H66" s="685">
        <v>-91325.36</v>
      </c>
      <c r="I66" s="685">
        <v>0</v>
      </c>
      <c r="J66" s="685">
        <v>-91325.36</v>
      </c>
      <c r="K66" s="685">
        <v>-91325.36</v>
      </c>
      <c r="L66" s="685">
        <v>0</v>
      </c>
      <c r="M66" s="685">
        <v>-91325.36</v>
      </c>
      <c r="N66" s="685">
        <v>0</v>
      </c>
      <c r="O66" s="686">
        <v>-91325.36</v>
      </c>
    </row>
    <row r="67" spans="1:15">
      <c r="A67" s="681" t="s">
        <v>1476</v>
      </c>
      <c r="B67" s="682" t="s">
        <v>594</v>
      </c>
      <c r="C67" s="682" t="s">
        <v>1477</v>
      </c>
      <c r="D67" s="683">
        <v>1445677</v>
      </c>
      <c r="E67" s="684"/>
      <c r="F67" s="685">
        <v>1445677</v>
      </c>
      <c r="G67" s="685">
        <v>0</v>
      </c>
      <c r="H67" s="685">
        <v>1445677</v>
      </c>
      <c r="I67" s="685">
        <v>0</v>
      </c>
      <c r="J67" s="685">
        <v>1445677</v>
      </c>
      <c r="K67" s="685">
        <v>1445677</v>
      </c>
      <c r="L67" s="685">
        <v>0</v>
      </c>
      <c r="M67" s="685">
        <v>1445677</v>
      </c>
      <c r="N67" s="685">
        <v>0</v>
      </c>
      <c r="O67" s="686">
        <v>1445677</v>
      </c>
    </row>
    <row r="68" spans="1:15">
      <c r="A68" s="681" t="s">
        <v>1478</v>
      </c>
      <c r="B68" s="682" t="s">
        <v>596</v>
      </c>
      <c r="C68" s="682" t="s">
        <v>1477</v>
      </c>
      <c r="D68" s="683">
        <v>-792396.16</v>
      </c>
      <c r="E68" s="684"/>
      <c r="F68" s="685">
        <v>-792396.16</v>
      </c>
      <c r="G68" s="685">
        <v>0</v>
      </c>
      <c r="H68" s="685">
        <v>-792396.16</v>
      </c>
      <c r="I68" s="685">
        <v>0</v>
      </c>
      <c r="J68" s="685">
        <v>-792396.16</v>
      </c>
      <c r="K68" s="685">
        <v>-792396.16</v>
      </c>
      <c r="L68" s="685">
        <v>0</v>
      </c>
      <c r="M68" s="685">
        <v>-792396.16</v>
      </c>
      <c r="N68" s="685">
        <v>0</v>
      </c>
      <c r="O68" s="686">
        <v>-792396.16</v>
      </c>
    </row>
    <row r="69" spans="1:15">
      <c r="A69" s="681" t="s">
        <v>1479</v>
      </c>
      <c r="B69" s="682" t="s">
        <v>377</v>
      </c>
      <c r="C69" s="682" t="s">
        <v>1480</v>
      </c>
      <c r="D69" s="683">
        <v>8479220.9100000001</v>
      </c>
      <c r="E69" s="684"/>
      <c r="F69" s="685">
        <v>15694253.23</v>
      </c>
      <c r="G69" s="685">
        <v>-7215032.3200000003</v>
      </c>
      <c r="H69" s="685">
        <v>8479220.9100000001</v>
      </c>
      <c r="I69" s="685">
        <v>0</v>
      </c>
      <c r="J69" s="685">
        <v>8479220.9100000001</v>
      </c>
      <c r="K69" s="685">
        <v>15694253.23</v>
      </c>
      <c r="L69" s="685">
        <v>-7215032.3200000003</v>
      </c>
      <c r="M69" s="685">
        <v>8479220.9100000001</v>
      </c>
      <c r="N69" s="685">
        <v>0</v>
      </c>
      <c r="O69" s="686">
        <v>8479220.9100000001</v>
      </c>
    </row>
    <row r="70" spans="1:15">
      <c r="A70" s="681" t="s">
        <v>1481</v>
      </c>
      <c r="B70" s="682" t="s">
        <v>659</v>
      </c>
      <c r="C70" s="682" t="s">
        <v>1379</v>
      </c>
      <c r="D70" s="683">
        <v>229690.42</v>
      </c>
      <c r="E70" s="684"/>
      <c r="F70" s="685">
        <v>229690.42</v>
      </c>
      <c r="G70" s="685">
        <v>0</v>
      </c>
      <c r="H70" s="685">
        <v>229690.42</v>
      </c>
      <c r="I70" s="685">
        <v>0</v>
      </c>
      <c r="J70" s="685">
        <v>229690.42</v>
      </c>
      <c r="K70" s="685">
        <v>229690.42</v>
      </c>
      <c r="L70" s="685">
        <v>0</v>
      </c>
      <c r="M70" s="685">
        <v>229690.42</v>
      </c>
      <c r="N70" s="685">
        <v>0</v>
      </c>
      <c r="O70" s="686">
        <v>229690.42</v>
      </c>
    </row>
    <row r="71" spans="1:15">
      <c r="A71" s="681" t="s">
        <v>1482</v>
      </c>
      <c r="B71" s="682" t="s">
        <v>803</v>
      </c>
      <c r="C71" s="682" t="s">
        <v>1379</v>
      </c>
      <c r="D71" s="683">
        <v>0</v>
      </c>
      <c r="E71" s="684"/>
      <c r="F71" s="685">
        <v>0</v>
      </c>
      <c r="G71" s="685">
        <v>0</v>
      </c>
      <c r="H71" s="685">
        <v>0</v>
      </c>
      <c r="I71" s="685">
        <v>0</v>
      </c>
      <c r="J71" s="685">
        <v>0</v>
      </c>
      <c r="K71" s="685">
        <v>0</v>
      </c>
      <c r="L71" s="685">
        <v>0</v>
      </c>
      <c r="M71" s="685">
        <v>0</v>
      </c>
      <c r="N71" s="685">
        <v>0</v>
      </c>
      <c r="O71" s="686">
        <v>0</v>
      </c>
    </row>
    <row r="72" spans="1:15">
      <c r="A72" s="681" t="s">
        <v>766</v>
      </c>
      <c r="B72" s="682" t="s">
        <v>1483</v>
      </c>
      <c r="C72" s="682" t="s">
        <v>1484</v>
      </c>
      <c r="D72" s="683">
        <v>10210130.4</v>
      </c>
      <c r="E72" s="684"/>
      <c r="F72" s="685">
        <v>10210130.4</v>
      </c>
      <c r="G72" s="685">
        <v>0</v>
      </c>
      <c r="H72" s="685">
        <v>10210130.4</v>
      </c>
      <c r="I72" s="685">
        <v>0</v>
      </c>
      <c r="J72" s="685">
        <v>10210130.4</v>
      </c>
      <c r="K72" s="685">
        <v>10210130.4</v>
      </c>
      <c r="L72" s="685">
        <v>0</v>
      </c>
      <c r="M72" s="685">
        <v>10210130.4</v>
      </c>
      <c r="N72" s="685">
        <v>0</v>
      </c>
      <c r="O72" s="686">
        <v>10210130.4</v>
      </c>
    </row>
    <row r="73" spans="1:15">
      <c r="A73" s="681" t="s">
        <v>440</v>
      </c>
      <c r="B73" s="682" t="s">
        <v>1485</v>
      </c>
      <c r="C73" s="682" t="s">
        <v>1484</v>
      </c>
      <c r="D73" s="683">
        <v>170734533.00999999</v>
      </c>
      <c r="E73" s="684"/>
      <c r="F73" s="685">
        <v>170257454.36000001</v>
      </c>
      <c r="G73" s="685">
        <v>477078.65</v>
      </c>
      <c r="H73" s="685">
        <v>170734533.00999999</v>
      </c>
      <c r="I73" s="685">
        <v>0</v>
      </c>
      <c r="J73" s="685">
        <v>170734533.00999999</v>
      </c>
      <c r="K73" s="685">
        <v>170257454.36000001</v>
      </c>
      <c r="L73" s="685">
        <v>477078.65</v>
      </c>
      <c r="M73" s="685">
        <v>170734533.00999999</v>
      </c>
      <c r="N73" s="685">
        <v>0</v>
      </c>
      <c r="O73" s="686">
        <v>170734533.00999999</v>
      </c>
    </row>
    <row r="74" spans="1:15">
      <c r="A74" s="681" t="s">
        <v>1486</v>
      </c>
      <c r="B74" s="682" t="s">
        <v>1487</v>
      </c>
      <c r="C74" s="682" t="s">
        <v>1382</v>
      </c>
      <c r="D74" s="687">
        <v>5000000</v>
      </c>
      <c r="E74" s="684"/>
      <c r="F74" s="688">
        <v>5000000</v>
      </c>
      <c r="G74" s="688">
        <v>0</v>
      </c>
      <c r="H74" s="688">
        <v>5000000</v>
      </c>
      <c r="I74" s="688">
        <v>0</v>
      </c>
      <c r="J74" s="688">
        <v>5000000</v>
      </c>
      <c r="K74" s="688">
        <v>5000000</v>
      </c>
      <c r="L74" s="688">
        <v>0</v>
      </c>
      <c r="M74" s="688">
        <v>5000000</v>
      </c>
      <c r="N74" s="688">
        <v>0</v>
      </c>
      <c r="O74" s="689">
        <v>5000000</v>
      </c>
    </row>
    <row r="75" spans="1:15">
      <c r="A75" s="690"/>
      <c r="B75" s="682"/>
      <c r="C75" s="682"/>
      <c r="D75" s="683"/>
      <c r="E75" s="684"/>
      <c r="F75" s="685"/>
      <c r="G75" s="685"/>
      <c r="H75" s="685"/>
      <c r="I75" s="685"/>
      <c r="J75" s="685"/>
      <c r="K75" s="685"/>
      <c r="L75" s="685"/>
      <c r="M75" s="685"/>
      <c r="N75" s="685"/>
      <c r="O75" s="686"/>
    </row>
    <row r="76" spans="1:15" ht="13.5" thickBot="1">
      <c r="A76" s="690"/>
      <c r="B76" s="682" t="s">
        <v>273</v>
      </c>
      <c r="C76" s="682"/>
      <c r="D76" s="691">
        <v>2641742169.8099999</v>
      </c>
      <c r="E76" s="684"/>
      <c r="F76" s="692">
        <v>2699435054.3299999</v>
      </c>
      <c r="G76" s="692">
        <v>-15387964.970000001</v>
      </c>
      <c r="H76" s="692">
        <v>2684047089.3600001</v>
      </c>
      <c r="I76" s="692">
        <v>-35954461.049999997</v>
      </c>
      <c r="J76" s="692">
        <v>2648092628.3099999</v>
      </c>
      <c r="K76" s="692">
        <v>2699435054.3299999</v>
      </c>
      <c r="L76" s="692">
        <v>-15387964.970000001</v>
      </c>
      <c r="M76" s="692">
        <v>2684047089.3600001</v>
      </c>
      <c r="N76" s="692">
        <v>-35954461.049999997</v>
      </c>
      <c r="O76" s="693">
        <v>2648092628.3099999</v>
      </c>
    </row>
    <row r="77" spans="1:15" ht="13.5" thickTop="1">
      <c r="A77" s="690"/>
      <c r="B77" s="682"/>
      <c r="C77" s="682"/>
      <c r="D77" s="683"/>
      <c r="E77" s="684"/>
      <c r="F77" s="685"/>
      <c r="G77" s="685"/>
      <c r="H77" s="685"/>
      <c r="I77" s="685"/>
      <c r="J77" s="685"/>
      <c r="K77" s="685"/>
      <c r="L77" s="685"/>
      <c r="M77" s="685"/>
      <c r="N77" s="685"/>
      <c r="O77" s="686"/>
    </row>
    <row r="78" spans="1:15">
      <c r="A78" s="681" t="s">
        <v>804</v>
      </c>
      <c r="B78" s="682" t="s">
        <v>285</v>
      </c>
      <c r="C78" s="682" t="s">
        <v>285</v>
      </c>
      <c r="D78" s="683">
        <v>-3159755.09</v>
      </c>
      <c r="E78" s="684"/>
      <c r="F78" s="685">
        <v>-3100905.09</v>
      </c>
      <c r="G78" s="685">
        <v>-58850</v>
      </c>
      <c r="H78" s="685">
        <v>-3159755.09</v>
      </c>
      <c r="I78" s="685">
        <v>0</v>
      </c>
      <c r="J78" s="685">
        <v>-3159755.09</v>
      </c>
      <c r="K78" s="685">
        <v>-3100905.09</v>
      </c>
      <c r="L78" s="685">
        <v>-58850</v>
      </c>
      <c r="M78" s="685">
        <v>-3159755.09</v>
      </c>
      <c r="N78" s="685">
        <v>0</v>
      </c>
      <c r="O78" s="686">
        <v>-3159755.09</v>
      </c>
    </row>
    <row r="79" spans="1:15">
      <c r="A79" s="681" t="s">
        <v>1488</v>
      </c>
      <c r="B79" s="682" t="s">
        <v>689</v>
      </c>
      <c r="C79" s="682" t="s">
        <v>285</v>
      </c>
      <c r="D79" s="683">
        <v>-149993.41</v>
      </c>
      <c r="E79" s="684"/>
      <c r="F79" s="685">
        <v>-149993.41</v>
      </c>
      <c r="G79" s="685">
        <v>0</v>
      </c>
      <c r="H79" s="685">
        <v>-149993.41</v>
      </c>
      <c r="I79" s="685">
        <v>0</v>
      </c>
      <c r="J79" s="685">
        <v>-149993.41</v>
      </c>
      <c r="K79" s="685">
        <v>-149993.41</v>
      </c>
      <c r="L79" s="685">
        <v>0</v>
      </c>
      <c r="M79" s="685">
        <v>-149993.41</v>
      </c>
      <c r="N79" s="685">
        <v>0</v>
      </c>
      <c r="O79" s="686">
        <v>-149993.41</v>
      </c>
    </row>
    <row r="80" spans="1:15">
      <c r="A80" s="681" t="s">
        <v>1489</v>
      </c>
      <c r="B80" s="682" t="s">
        <v>691</v>
      </c>
      <c r="C80" s="682" t="s">
        <v>285</v>
      </c>
      <c r="D80" s="683">
        <v>-671666.05</v>
      </c>
      <c r="E80" s="684"/>
      <c r="F80" s="685">
        <v>-671666.05</v>
      </c>
      <c r="G80" s="685">
        <v>0</v>
      </c>
      <c r="H80" s="685">
        <v>-671666.05</v>
      </c>
      <c r="I80" s="685">
        <v>0</v>
      </c>
      <c r="J80" s="685">
        <v>-671666.05</v>
      </c>
      <c r="K80" s="685">
        <v>-671666.05</v>
      </c>
      <c r="L80" s="685">
        <v>0</v>
      </c>
      <c r="M80" s="685">
        <v>-671666.05</v>
      </c>
      <c r="N80" s="685">
        <v>0</v>
      </c>
      <c r="O80" s="686">
        <v>-671666.05</v>
      </c>
    </row>
    <row r="81" spans="1:15">
      <c r="A81" s="681" t="s">
        <v>1490</v>
      </c>
      <c r="B81" s="682" t="s">
        <v>695</v>
      </c>
      <c r="C81" s="682" t="s">
        <v>285</v>
      </c>
      <c r="D81" s="683">
        <v>-130000</v>
      </c>
      <c r="E81" s="684"/>
      <c r="F81" s="685">
        <v>-130000</v>
      </c>
      <c r="G81" s="685">
        <v>0</v>
      </c>
      <c r="H81" s="685">
        <v>-130000</v>
      </c>
      <c r="I81" s="685">
        <v>0</v>
      </c>
      <c r="J81" s="685">
        <v>-130000</v>
      </c>
      <c r="K81" s="685">
        <v>-130000</v>
      </c>
      <c r="L81" s="685">
        <v>0</v>
      </c>
      <c r="M81" s="685">
        <v>-130000</v>
      </c>
      <c r="N81" s="685">
        <v>0</v>
      </c>
      <c r="O81" s="686">
        <v>-130000</v>
      </c>
    </row>
    <row r="82" spans="1:15">
      <c r="A82" s="681" t="s">
        <v>1491</v>
      </c>
      <c r="B82" s="682" t="s">
        <v>699</v>
      </c>
      <c r="C82" s="682" t="s">
        <v>285</v>
      </c>
      <c r="D82" s="683">
        <v>0</v>
      </c>
      <c r="E82" s="684"/>
      <c r="F82" s="685">
        <v>0</v>
      </c>
      <c r="G82" s="685">
        <v>0</v>
      </c>
      <c r="H82" s="685">
        <v>0</v>
      </c>
      <c r="I82" s="685">
        <v>0</v>
      </c>
      <c r="J82" s="685">
        <v>0</v>
      </c>
      <c r="K82" s="685">
        <v>0</v>
      </c>
      <c r="L82" s="685">
        <v>0</v>
      </c>
      <c r="M82" s="685">
        <v>0</v>
      </c>
      <c r="N82" s="685">
        <v>0</v>
      </c>
      <c r="O82" s="686">
        <v>0</v>
      </c>
    </row>
    <row r="83" spans="1:15">
      <c r="A83" s="681" t="s">
        <v>1492</v>
      </c>
      <c r="B83" s="682" t="s">
        <v>701</v>
      </c>
      <c r="C83" s="682" t="s">
        <v>285</v>
      </c>
      <c r="D83" s="683">
        <v>-112204</v>
      </c>
      <c r="E83" s="684"/>
      <c r="F83" s="685">
        <v>-112204</v>
      </c>
      <c r="G83" s="685">
        <v>0</v>
      </c>
      <c r="H83" s="685">
        <v>-112204</v>
      </c>
      <c r="I83" s="685">
        <v>0</v>
      </c>
      <c r="J83" s="685">
        <v>-112204</v>
      </c>
      <c r="K83" s="685">
        <v>-112204</v>
      </c>
      <c r="L83" s="685">
        <v>0</v>
      </c>
      <c r="M83" s="685">
        <v>-112204</v>
      </c>
      <c r="N83" s="685">
        <v>0</v>
      </c>
      <c r="O83" s="686">
        <v>-112204</v>
      </c>
    </row>
    <row r="84" spans="1:15">
      <c r="A84" s="681" t="s">
        <v>1493</v>
      </c>
      <c r="B84" s="682" t="s">
        <v>693</v>
      </c>
      <c r="C84" s="682" t="s">
        <v>285</v>
      </c>
      <c r="D84" s="683">
        <v>-16973614.579999998</v>
      </c>
      <c r="E84" s="684"/>
      <c r="F84" s="685">
        <v>-14151473.710000001</v>
      </c>
      <c r="G84" s="685">
        <v>-2822140.87</v>
      </c>
      <c r="H84" s="685">
        <v>-16973614.579999998</v>
      </c>
      <c r="I84" s="685">
        <v>0</v>
      </c>
      <c r="J84" s="685">
        <v>-16973614.579999998</v>
      </c>
      <c r="K84" s="685">
        <v>-14151473.710000001</v>
      </c>
      <c r="L84" s="685">
        <v>-2822140.87</v>
      </c>
      <c r="M84" s="685">
        <v>-16973614.579999998</v>
      </c>
      <c r="N84" s="685">
        <v>0</v>
      </c>
      <c r="O84" s="686">
        <v>-16973614.579999998</v>
      </c>
    </row>
    <row r="85" spans="1:15">
      <c r="A85" s="681" t="s">
        <v>1494</v>
      </c>
      <c r="B85" s="682" t="s">
        <v>684</v>
      </c>
      <c r="C85" s="682" t="s">
        <v>285</v>
      </c>
      <c r="D85" s="683">
        <v>-6397405.9500000002</v>
      </c>
      <c r="E85" s="684"/>
      <c r="F85" s="685">
        <v>-4381230.3499999996</v>
      </c>
      <c r="G85" s="685">
        <v>-2016175.6</v>
      </c>
      <c r="H85" s="685">
        <v>-6397405.9500000002</v>
      </c>
      <c r="I85" s="685">
        <v>0</v>
      </c>
      <c r="J85" s="685">
        <v>-6397405.9500000002</v>
      </c>
      <c r="K85" s="685">
        <v>-4381230.3499999996</v>
      </c>
      <c r="L85" s="685">
        <v>-2016175.6</v>
      </c>
      <c r="M85" s="685">
        <v>-6397405.9500000002</v>
      </c>
      <c r="N85" s="685">
        <v>0</v>
      </c>
      <c r="O85" s="686">
        <v>-6397405.9500000002</v>
      </c>
    </row>
    <row r="86" spans="1:15">
      <c r="A86" s="681" t="s">
        <v>1495</v>
      </c>
      <c r="B86" s="682" t="s">
        <v>703</v>
      </c>
      <c r="C86" s="682" t="s">
        <v>285</v>
      </c>
      <c r="D86" s="683">
        <v>-996881.48</v>
      </c>
      <c r="E86" s="684"/>
      <c r="F86" s="685">
        <v>-784751.99</v>
      </c>
      <c r="G86" s="685">
        <v>-212129.49</v>
      </c>
      <c r="H86" s="685">
        <v>-996881.48</v>
      </c>
      <c r="I86" s="685">
        <v>0</v>
      </c>
      <c r="J86" s="685">
        <v>-996881.48</v>
      </c>
      <c r="K86" s="685">
        <v>-784751.99</v>
      </c>
      <c r="L86" s="685">
        <v>-212129.49</v>
      </c>
      <c r="M86" s="685">
        <v>-996881.48</v>
      </c>
      <c r="N86" s="685">
        <v>0</v>
      </c>
      <c r="O86" s="686">
        <v>-996881.48</v>
      </c>
    </row>
    <row r="87" spans="1:15">
      <c r="A87" s="681" t="s">
        <v>1496</v>
      </c>
      <c r="B87" s="682" t="s">
        <v>1497</v>
      </c>
      <c r="C87" s="682" t="s">
        <v>285</v>
      </c>
      <c r="D87" s="683">
        <v>-1644766.7</v>
      </c>
      <c r="E87" s="684"/>
      <c r="F87" s="685">
        <v>-1644766.7</v>
      </c>
      <c r="G87" s="685">
        <v>0</v>
      </c>
      <c r="H87" s="685">
        <v>-1644766.7</v>
      </c>
      <c r="I87" s="685">
        <v>0</v>
      </c>
      <c r="J87" s="685">
        <v>-1644766.7</v>
      </c>
      <c r="K87" s="685">
        <v>-1644766.7</v>
      </c>
      <c r="L87" s="685">
        <v>0</v>
      </c>
      <c r="M87" s="685">
        <v>-1644766.7</v>
      </c>
      <c r="N87" s="685">
        <v>0</v>
      </c>
      <c r="O87" s="686">
        <v>-1644766.7</v>
      </c>
    </row>
    <row r="88" spans="1:15">
      <c r="A88" s="681" t="s">
        <v>1498</v>
      </c>
      <c r="B88" s="682" t="s">
        <v>1499</v>
      </c>
      <c r="C88" s="682" t="s">
        <v>285</v>
      </c>
      <c r="D88" s="683">
        <v>-1799723.24</v>
      </c>
      <c r="E88" s="684"/>
      <c r="F88" s="685">
        <v>-1799723.24</v>
      </c>
      <c r="G88" s="685">
        <v>0</v>
      </c>
      <c r="H88" s="685">
        <v>-1799723.24</v>
      </c>
      <c r="I88" s="685">
        <v>0</v>
      </c>
      <c r="J88" s="685">
        <v>-1799723.24</v>
      </c>
      <c r="K88" s="685">
        <v>-1799723.24</v>
      </c>
      <c r="L88" s="685">
        <v>0</v>
      </c>
      <c r="M88" s="685">
        <v>-1799723.24</v>
      </c>
      <c r="N88" s="685">
        <v>0</v>
      </c>
      <c r="O88" s="686">
        <v>-1799723.24</v>
      </c>
    </row>
    <row r="89" spans="1:15">
      <c r="A89" s="681" t="s">
        <v>1500</v>
      </c>
      <c r="B89" s="682" t="s">
        <v>1501</v>
      </c>
      <c r="C89" s="682" t="s">
        <v>285</v>
      </c>
      <c r="D89" s="683">
        <v>-67089</v>
      </c>
      <c r="E89" s="684"/>
      <c r="F89" s="685">
        <v>-67089</v>
      </c>
      <c r="G89" s="685">
        <v>0</v>
      </c>
      <c r="H89" s="685">
        <v>-67089</v>
      </c>
      <c r="I89" s="685">
        <v>0</v>
      </c>
      <c r="J89" s="685">
        <v>-67089</v>
      </c>
      <c r="K89" s="685">
        <v>-67089</v>
      </c>
      <c r="L89" s="685">
        <v>0</v>
      </c>
      <c r="M89" s="685">
        <v>-67089</v>
      </c>
      <c r="N89" s="685">
        <v>0</v>
      </c>
      <c r="O89" s="686">
        <v>-67089</v>
      </c>
    </row>
    <row r="90" spans="1:15">
      <c r="A90" s="681" t="s">
        <v>1502</v>
      </c>
      <c r="B90" s="682" t="s">
        <v>1503</v>
      </c>
      <c r="C90" s="682" t="s">
        <v>285</v>
      </c>
      <c r="D90" s="683">
        <v>0</v>
      </c>
      <c r="E90" s="684"/>
      <c r="F90" s="685">
        <v>-482012.03</v>
      </c>
      <c r="G90" s="685">
        <v>482012.03</v>
      </c>
      <c r="H90" s="685">
        <v>0</v>
      </c>
      <c r="I90" s="685">
        <v>0</v>
      </c>
      <c r="J90" s="685">
        <v>0</v>
      </c>
      <c r="K90" s="685">
        <v>-482012.03</v>
      </c>
      <c r="L90" s="685">
        <v>482012.03</v>
      </c>
      <c r="M90" s="685">
        <v>0</v>
      </c>
      <c r="N90" s="685">
        <v>0</v>
      </c>
      <c r="O90" s="686">
        <v>0</v>
      </c>
    </row>
    <row r="91" spans="1:15">
      <c r="A91" s="681" t="s">
        <v>1504</v>
      </c>
      <c r="B91" s="682" t="s">
        <v>687</v>
      </c>
      <c r="C91" s="682" t="s">
        <v>285</v>
      </c>
      <c r="D91" s="683">
        <v>-189917.2</v>
      </c>
      <c r="E91" s="684"/>
      <c r="F91" s="685">
        <v>-189917.2</v>
      </c>
      <c r="G91" s="685">
        <v>0</v>
      </c>
      <c r="H91" s="685">
        <v>-189917.2</v>
      </c>
      <c r="I91" s="685">
        <v>0</v>
      </c>
      <c r="J91" s="685">
        <v>-189917.2</v>
      </c>
      <c r="K91" s="685">
        <v>-189917.2</v>
      </c>
      <c r="L91" s="685">
        <v>0</v>
      </c>
      <c r="M91" s="685">
        <v>-189917.2</v>
      </c>
      <c r="N91" s="685">
        <v>0</v>
      </c>
      <c r="O91" s="686">
        <v>-189917.2</v>
      </c>
    </row>
    <row r="92" spans="1:15">
      <c r="A92" s="681" t="s">
        <v>1505</v>
      </c>
      <c r="B92" s="682" t="s">
        <v>1506</v>
      </c>
      <c r="C92" s="682" t="s">
        <v>281</v>
      </c>
      <c r="D92" s="683">
        <v>0</v>
      </c>
      <c r="E92" s="684"/>
      <c r="F92" s="685">
        <v>0</v>
      </c>
      <c r="G92" s="685">
        <v>0</v>
      </c>
      <c r="H92" s="685">
        <v>0</v>
      </c>
      <c r="I92" s="685">
        <v>0</v>
      </c>
      <c r="J92" s="685">
        <v>0</v>
      </c>
      <c r="K92" s="685">
        <v>0</v>
      </c>
      <c r="L92" s="685">
        <v>0</v>
      </c>
      <c r="M92" s="685">
        <v>0</v>
      </c>
      <c r="N92" s="685">
        <v>0</v>
      </c>
      <c r="O92" s="686">
        <v>0</v>
      </c>
    </row>
    <row r="93" spans="1:15">
      <c r="A93" s="681" t="s">
        <v>1507</v>
      </c>
      <c r="B93" s="682" t="s">
        <v>744</v>
      </c>
      <c r="C93" s="682" t="s">
        <v>281</v>
      </c>
      <c r="D93" s="683">
        <v>0</v>
      </c>
      <c r="E93" s="684"/>
      <c r="F93" s="685">
        <v>-6350458.5</v>
      </c>
      <c r="G93" s="685">
        <v>0</v>
      </c>
      <c r="H93" s="685">
        <v>-6350458.5</v>
      </c>
      <c r="I93" s="685">
        <v>0</v>
      </c>
      <c r="J93" s="685">
        <v>-6350458.5</v>
      </c>
      <c r="K93" s="685">
        <v>-6350458.5</v>
      </c>
      <c r="L93" s="685">
        <v>0</v>
      </c>
      <c r="M93" s="685">
        <v>-6350458.5</v>
      </c>
      <c r="N93" s="685">
        <v>0</v>
      </c>
      <c r="O93" s="686">
        <v>-6350458.5</v>
      </c>
    </row>
    <row r="94" spans="1:15">
      <c r="A94" s="681" t="s">
        <v>1508</v>
      </c>
      <c r="B94" s="682" t="s">
        <v>1509</v>
      </c>
      <c r="C94" s="682" t="s">
        <v>1390</v>
      </c>
      <c r="D94" s="683">
        <v>0</v>
      </c>
      <c r="E94" s="684"/>
      <c r="F94" s="685">
        <v>0</v>
      </c>
      <c r="G94" s="685">
        <v>0</v>
      </c>
      <c r="H94" s="685">
        <v>0</v>
      </c>
      <c r="I94" s="685">
        <v>0</v>
      </c>
      <c r="J94" s="685">
        <v>0</v>
      </c>
      <c r="K94" s="685">
        <v>0</v>
      </c>
      <c r="L94" s="685">
        <v>0</v>
      </c>
      <c r="M94" s="685">
        <v>0</v>
      </c>
      <c r="N94" s="685">
        <v>0</v>
      </c>
      <c r="O94" s="686">
        <v>0</v>
      </c>
    </row>
    <row r="95" spans="1:15">
      <c r="A95" s="681" t="s">
        <v>1510</v>
      </c>
      <c r="B95" s="682" t="s">
        <v>753</v>
      </c>
      <c r="C95" s="682" t="s">
        <v>1390</v>
      </c>
      <c r="D95" s="683">
        <v>-874242.31</v>
      </c>
      <c r="E95" s="684"/>
      <c r="F95" s="685">
        <v>-680238.31</v>
      </c>
      <c r="G95" s="685">
        <v>-194004</v>
      </c>
      <c r="H95" s="685">
        <v>-874242.31</v>
      </c>
      <c r="I95" s="685">
        <v>0</v>
      </c>
      <c r="J95" s="685">
        <v>-874242.31</v>
      </c>
      <c r="K95" s="685">
        <v>-680238.31</v>
      </c>
      <c r="L95" s="685">
        <v>-194004</v>
      </c>
      <c r="M95" s="685">
        <v>-874242.31</v>
      </c>
      <c r="N95" s="685">
        <v>0</v>
      </c>
      <c r="O95" s="686">
        <v>-874242.31</v>
      </c>
    </row>
    <row r="96" spans="1:15">
      <c r="A96" s="681" t="s">
        <v>1511</v>
      </c>
      <c r="B96" s="682" t="s">
        <v>755</v>
      </c>
      <c r="C96" s="682" t="s">
        <v>1390</v>
      </c>
      <c r="D96" s="683">
        <v>-1393200</v>
      </c>
      <c r="E96" s="684"/>
      <c r="F96" s="685">
        <v>-1393200</v>
      </c>
      <c r="G96" s="685">
        <v>0</v>
      </c>
      <c r="H96" s="685">
        <v>-1393200</v>
      </c>
      <c r="I96" s="685">
        <v>0</v>
      </c>
      <c r="J96" s="685">
        <v>-1393200</v>
      </c>
      <c r="K96" s="685">
        <v>-1393200</v>
      </c>
      <c r="L96" s="685">
        <v>0</v>
      </c>
      <c r="M96" s="685">
        <v>-1393200</v>
      </c>
      <c r="N96" s="685">
        <v>0</v>
      </c>
      <c r="O96" s="686">
        <v>-1393200</v>
      </c>
    </row>
    <row r="97" spans="1:15">
      <c r="A97" s="681" t="s">
        <v>1512</v>
      </c>
      <c r="B97" s="682" t="s">
        <v>1513</v>
      </c>
      <c r="C97" s="682" t="s">
        <v>1384</v>
      </c>
      <c r="D97" s="683">
        <v>-77439736.590000004</v>
      </c>
      <c r="E97" s="684"/>
      <c r="F97" s="685">
        <v>-87633347.969999999</v>
      </c>
      <c r="G97" s="685">
        <v>0</v>
      </c>
      <c r="H97" s="685">
        <v>-87633347.969999999</v>
      </c>
      <c r="I97" s="685">
        <v>10193611.380000001</v>
      </c>
      <c r="J97" s="685">
        <v>-77439736.590000004</v>
      </c>
      <c r="K97" s="685">
        <v>-87633347.969999999</v>
      </c>
      <c r="L97" s="685">
        <v>0</v>
      </c>
      <c r="M97" s="685">
        <v>-87633347.969999999</v>
      </c>
      <c r="N97" s="685">
        <v>10193611.380000001</v>
      </c>
      <c r="O97" s="686">
        <v>-77439736.590000004</v>
      </c>
    </row>
    <row r="98" spans="1:15">
      <c r="A98" s="681" t="s">
        <v>715</v>
      </c>
      <c r="B98" s="682" t="s">
        <v>784</v>
      </c>
      <c r="C98" s="682" t="s">
        <v>1388</v>
      </c>
      <c r="D98" s="683">
        <v>-861484012.00999999</v>
      </c>
      <c r="E98" s="684"/>
      <c r="F98" s="685">
        <v>-861484012.00999999</v>
      </c>
      <c r="G98" s="685">
        <v>0</v>
      </c>
      <c r="H98" s="685">
        <v>-861484012.00999999</v>
      </c>
      <c r="I98" s="685">
        <v>0</v>
      </c>
      <c r="J98" s="685">
        <v>-861484012.00999999</v>
      </c>
      <c r="K98" s="685">
        <v>-861484012.00999999</v>
      </c>
      <c r="L98" s="685">
        <v>0</v>
      </c>
      <c r="M98" s="685">
        <v>-861484012.00999999</v>
      </c>
      <c r="N98" s="685">
        <v>0</v>
      </c>
      <c r="O98" s="686">
        <v>-861484012.00999999</v>
      </c>
    </row>
    <row r="99" spans="1:15">
      <c r="A99" s="681" t="s">
        <v>1514</v>
      </c>
      <c r="B99" s="682" t="s">
        <v>730</v>
      </c>
      <c r="C99" s="682" t="s">
        <v>1515</v>
      </c>
      <c r="D99" s="683">
        <v>-8816947.0500000007</v>
      </c>
      <c r="E99" s="684"/>
      <c r="F99" s="685">
        <v>0</v>
      </c>
      <c r="G99" s="685">
        <v>0</v>
      </c>
      <c r="H99" s="685">
        <v>0</v>
      </c>
      <c r="I99" s="685">
        <v>-8816947.0500000007</v>
      </c>
      <c r="J99" s="685">
        <v>-8816947.0500000007</v>
      </c>
      <c r="K99" s="685">
        <v>0</v>
      </c>
      <c r="L99" s="685">
        <v>0</v>
      </c>
      <c r="M99" s="685">
        <v>0</v>
      </c>
      <c r="N99" s="685">
        <v>-8816947.0500000007</v>
      </c>
      <c r="O99" s="686">
        <v>-8816947.0500000007</v>
      </c>
    </row>
    <row r="100" spans="1:15">
      <c r="A100" s="681" t="s">
        <v>672</v>
      </c>
      <c r="B100" s="682" t="s">
        <v>730</v>
      </c>
      <c r="C100" s="682" t="s">
        <v>1386</v>
      </c>
      <c r="D100" s="683">
        <v>-136014819.80000001</v>
      </c>
      <c r="E100" s="684"/>
      <c r="F100" s="685">
        <v>-147757811.87</v>
      </c>
      <c r="G100" s="685">
        <v>2926045.02</v>
      </c>
      <c r="H100" s="685">
        <v>-144831766.84999999</v>
      </c>
      <c r="I100" s="685">
        <v>8816947.0500000007</v>
      </c>
      <c r="J100" s="685">
        <v>-136014819.80000001</v>
      </c>
      <c r="K100" s="685">
        <v>-147757811.87</v>
      </c>
      <c r="L100" s="685">
        <v>2926045.02</v>
      </c>
      <c r="M100" s="685">
        <v>-144831766.84999999</v>
      </c>
      <c r="N100" s="685">
        <v>8816947.0500000007</v>
      </c>
      <c r="O100" s="686">
        <v>-136014819.80000001</v>
      </c>
    </row>
    <row r="101" spans="1:15">
      <c r="A101" s="681" t="s">
        <v>673</v>
      </c>
      <c r="B101" s="682" t="s">
        <v>1516</v>
      </c>
      <c r="C101" s="682" t="s">
        <v>1386</v>
      </c>
      <c r="D101" s="683">
        <v>-1480418</v>
      </c>
      <c r="E101" s="684"/>
      <c r="F101" s="685">
        <v>-50100</v>
      </c>
      <c r="G101" s="685">
        <v>-1430318</v>
      </c>
      <c r="H101" s="685">
        <v>-1480418</v>
      </c>
      <c r="I101" s="685">
        <v>0</v>
      </c>
      <c r="J101" s="685">
        <v>-1480418</v>
      </c>
      <c r="K101" s="685">
        <v>-50100</v>
      </c>
      <c r="L101" s="685">
        <v>-1430318</v>
      </c>
      <c r="M101" s="685">
        <v>-1480418</v>
      </c>
      <c r="N101" s="685">
        <v>0</v>
      </c>
      <c r="O101" s="686">
        <v>-1480418</v>
      </c>
    </row>
    <row r="102" spans="1:15">
      <c r="A102" s="681" t="s">
        <v>1517</v>
      </c>
      <c r="B102" s="682" t="s">
        <v>674</v>
      </c>
      <c r="C102" s="682" t="s">
        <v>1385</v>
      </c>
      <c r="D102" s="683">
        <v>-9018055.5500000007</v>
      </c>
      <c r="E102" s="684"/>
      <c r="F102" s="685">
        <v>-9018055.5500000007</v>
      </c>
      <c r="G102" s="685">
        <v>0</v>
      </c>
      <c r="H102" s="685">
        <v>-9018055.5500000007</v>
      </c>
      <c r="I102" s="685">
        <v>0</v>
      </c>
      <c r="J102" s="685">
        <v>-9018055.5500000007</v>
      </c>
      <c r="K102" s="685">
        <v>-9018055.5500000007</v>
      </c>
      <c r="L102" s="685">
        <v>0</v>
      </c>
      <c r="M102" s="685">
        <v>-9018055.5500000007</v>
      </c>
      <c r="N102" s="685">
        <v>0</v>
      </c>
      <c r="O102" s="686">
        <v>-9018055.5500000007</v>
      </c>
    </row>
    <row r="103" spans="1:15">
      <c r="A103" s="681" t="s">
        <v>1518</v>
      </c>
      <c r="B103" s="682" t="s">
        <v>671</v>
      </c>
      <c r="C103" s="682" t="s">
        <v>1385</v>
      </c>
      <c r="D103" s="687">
        <v>-9231832.25</v>
      </c>
      <c r="E103" s="684"/>
      <c r="F103" s="688">
        <v>-9235636.7699999996</v>
      </c>
      <c r="G103" s="688">
        <v>3804.52</v>
      </c>
      <c r="H103" s="688">
        <v>-9231832.25</v>
      </c>
      <c r="I103" s="688">
        <v>0</v>
      </c>
      <c r="J103" s="688">
        <v>-9231832.25</v>
      </c>
      <c r="K103" s="688">
        <v>-9235636.7699999996</v>
      </c>
      <c r="L103" s="688">
        <v>3804.52</v>
      </c>
      <c r="M103" s="688">
        <v>-9231832.25</v>
      </c>
      <c r="N103" s="688">
        <v>0</v>
      </c>
      <c r="O103" s="689">
        <v>-9231832.25</v>
      </c>
    </row>
    <row r="104" spans="1:15">
      <c r="A104" s="690"/>
      <c r="B104" s="682" t="s">
        <v>195</v>
      </c>
      <c r="C104" s="682"/>
      <c r="D104" s="687">
        <v>-1138046280.26</v>
      </c>
      <c r="E104" s="684"/>
      <c r="F104" s="688">
        <v>-1151268593.75</v>
      </c>
      <c r="G104" s="688">
        <v>-3321756.39</v>
      </c>
      <c r="H104" s="688">
        <v>-1154590350.1400001</v>
      </c>
      <c r="I104" s="688">
        <v>10193611.380000001</v>
      </c>
      <c r="J104" s="688">
        <v>-1144396738.76</v>
      </c>
      <c r="K104" s="688">
        <v>-1151268593.75</v>
      </c>
      <c r="L104" s="688">
        <v>-3321756.39</v>
      </c>
      <c r="M104" s="688">
        <v>-1154590350.1400001</v>
      </c>
      <c r="N104" s="688">
        <v>10193611.380000001</v>
      </c>
      <c r="O104" s="689">
        <v>-1144396738.76</v>
      </c>
    </row>
    <row r="105" spans="1:15">
      <c r="A105" s="690"/>
      <c r="B105" s="682"/>
      <c r="C105" s="682"/>
      <c r="D105" s="683"/>
      <c r="E105" s="684"/>
      <c r="F105" s="685"/>
      <c r="G105" s="685"/>
      <c r="H105" s="685"/>
      <c r="I105" s="685"/>
      <c r="J105" s="685"/>
      <c r="K105" s="685"/>
      <c r="L105" s="685"/>
      <c r="M105" s="685"/>
      <c r="N105" s="685"/>
      <c r="O105" s="686"/>
    </row>
    <row r="106" spans="1:15">
      <c r="A106" s="681" t="s">
        <v>1519</v>
      </c>
      <c r="B106" s="682" t="s">
        <v>767</v>
      </c>
      <c r="C106" s="682" t="s">
        <v>1520</v>
      </c>
      <c r="D106" s="683">
        <v>428000</v>
      </c>
      <c r="E106" s="684"/>
      <c r="F106" s="685">
        <v>428000</v>
      </c>
      <c r="G106" s="685">
        <v>0</v>
      </c>
      <c r="H106" s="685">
        <v>428000</v>
      </c>
      <c r="I106" s="685">
        <v>0</v>
      </c>
      <c r="J106" s="685">
        <v>428000</v>
      </c>
      <c r="K106" s="685">
        <v>428000</v>
      </c>
      <c r="L106" s="685">
        <v>0</v>
      </c>
      <c r="M106" s="685">
        <v>428000</v>
      </c>
      <c r="N106" s="685">
        <v>0</v>
      </c>
      <c r="O106" s="686">
        <v>428000</v>
      </c>
    </row>
    <row r="107" spans="1:15">
      <c r="A107" s="681" t="s">
        <v>1521</v>
      </c>
      <c r="B107" s="682" t="s">
        <v>1522</v>
      </c>
      <c r="C107" s="682" t="s">
        <v>1520</v>
      </c>
      <c r="D107" s="683">
        <v>5947823</v>
      </c>
      <c r="E107" s="684"/>
      <c r="F107" s="685">
        <v>5947823</v>
      </c>
      <c r="G107" s="685">
        <v>0</v>
      </c>
      <c r="H107" s="685">
        <v>5947823</v>
      </c>
      <c r="I107" s="685">
        <v>0</v>
      </c>
      <c r="J107" s="685">
        <v>5947823</v>
      </c>
      <c r="K107" s="685">
        <v>5947823</v>
      </c>
      <c r="L107" s="685">
        <v>0</v>
      </c>
      <c r="M107" s="685">
        <v>5947823</v>
      </c>
      <c r="N107" s="685">
        <v>0</v>
      </c>
      <c r="O107" s="686">
        <v>5947823</v>
      </c>
    </row>
    <row r="108" spans="1:15">
      <c r="A108" s="681" t="s">
        <v>1523</v>
      </c>
      <c r="B108" s="682" t="s">
        <v>770</v>
      </c>
      <c r="C108" s="682" t="s">
        <v>1520</v>
      </c>
      <c r="D108" s="683">
        <v>-428000</v>
      </c>
      <c r="E108" s="684"/>
      <c r="F108" s="685">
        <v>-428000</v>
      </c>
      <c r="G108" s="685">
        <v>0</v>
      </c>
      <c r="H108" s="685">
        <v>-428000</v>
      </c>
      <c r="I108" s="685">
        <v>0</v>
      </c>
      <c r="J108" s="685">
        <v>-428000</v>
      </c>
      <c r="K108" s="685">
        <v>-428000</v>
      </c>
      <c r="L108" s="685">
        <v>0</v>
      </c>
      <c r="M108" s="685">
        <v>-428000</v>
      </c>
      <c r="N108" s="685">
        <v>0</v>
      </c>
      <c r="O108" s="686">
        <v>-428000</v>
      </c>
    </row>
    <row r="109" spans="1:15">
      <c r="A109" s="681" t="s">
        <v>1524</v>
      </c>
      <c r="B109" s="682" t="s">
        <v>1525</v>
      </c>
      <c r="C109" s="682" t="s">
        <v>1520</v>
      </c>
      <c r="D109" s="683">
        <v>-5947823</v>
      </c>
      <c r="E109" s="684"/>
      <c r="F109" s="685">
        <v>-5947823</v>
      </c>
      <c r="G109" s="685">
        <v>0</v>
      </c>
      <c r="H109" s="685">
        <v>-5947823</v>
      </c>
      <c r="I109" s="685">
        <v>0</v>
      </c>
      <c r="J109" s="685">
        <v>-5947823</v>
      </c>
      <c r="K109" s="685">
        <v>-5947823</v>
      </c>
      <c r="L109" s="685">
        <v>0</v>
      </c>
      <c r="M109" s="685">
        <v>-5947823</v>
      </c>
      <c r="N109" s="685">
        <v>0</v>
      </c>
      <c r="O109" s="686">
        <v>-5947823</v>
      </c>
    </row>
    <row r="110" spans="1:15">
      <c r="A110" s="681" t="s">
        <v>1526</v>
      </c>
      <c r="B110" s="682" t="s">
        <v>1527</v>
      </c>
      <c r="C110" s="682" t="s">
        <v>1520</v>
      </c>
      <c r="D110" s="683">
        <v>0</v>
      </c>
      <c r="E110" s="684"/>
      <c r="F110" s="685">
        <v>-26027189.18</v>
      </c>
      <c r="G110" s="685">
        <v>266339.51</v>
      </c>
      <c r="H110" s="685">
        <v>-25760849.670000002</v>
      </c>
      <c r="I110" s="685">
        <v>25760849.670000002</v>
      </c>
      <c r="J110" s="685">
        <v>0</v>
      </c>
      <c r="K110" s="685">
        <v>-26027189.18</v>
      </c>
      <c r="L110" s="685">
        <v>266339.51</v>
      </c>
      <c r="M110" s="685">
        <v>-25760849.670000002</v>
      </c>
      <c r="N110" s="685">
        <v>25760849.670000002</v>
      </c>
      <c r="O110" s="686">
        <v>0</v>
      </c>
    </row>
    <row r="111" spans="1:15">
      <c r="A111" s="681" t="s">
        <v>1528</v>
      </c>
      <c r="B111" s="682" t="s">
        <v>1529</v>
      </c>
      <c r="C111" s="682" t="s">
        <v>289</v>
      </c>
      <c r="D111" s="683">
        <v>-3055169.42</v>
      </c>
      <c r="E111" s="684"/>
      <c r="F111" s="685">
        <v>-3055169.42</v>
      </c>
      <c r="G111" s="685">
        <v>0</v>
      </c>
      <c r="H111" s="685">
        <v>-3055169.42</v>
      </c>
      <c r="I111" s="685">
        <v>0</v>
      </c>
      <c r="J111" s="685">
        <v>-3055169.42</v>
      </c>
      <c r="K111" s="685">
        <v>-3055169.42</v>
      </c>
      <c r="L111" s="685">
        <v>0</v>
      </c>
      <c r="M111" s="685">
        <v>-3055169.42</v>
      </c>
      <c r="N111" s="685">
        <v>0</v>
      </c>
      <c r="O111" s="686">
        <v>-3055169.42</v>
      </c>
    </row>
    <row r="112" spans="1:15">
      <c r="A112" s="681" t="s">
        <v>774</v>
      </c>
      <c r="B112" s="682" t="s">
        <v>775</v>
      </c>
      <c r="C112" s="682" t="s">
        <v>1389</v>
      </c>
      <c r="D112" s="683">
        <v>-106883235.56999999</v>
      </c>
      <c r="E112" s="684"/>
      <c r="F112" s="685">
        <v>-106880711.06</v>
      </c>
      <c r="G112" s="685">
        <v>-2524.5100000000002</v>
      </c>
      <c r="H112" s="685">
        <v>-106883235.56999999</v>
      </c>
      <c r="I112" s="685">
        <v>0</v>
      </c>
      <c r="J112" s="685">
        <v>-106883235.56999999</v>
      </c>
      <c r="K112" s="685">
        <v>-106880711.06</v>
      </c>
      <c r="L112" s="685">
        <v>-2524.5100000000002</v>
      </c>
      <c r="M112" s="685">
        <v>-106883235.56999999</v>
      </c>
      <c r="N112" s="685">
        <v>0</v>
      </c>
      <c r="O112" s="686">
        <v>-106883235.56999999</v>
      </c>
    </row>
    <row r="113" spans="1:15">
      <c r="A113" s="681" t="s">
        <v>1530</v>
      </c>
      <c r="B113" s="682" t="s">
        <v>296</v>
      </c>
      <c r="C113" s="682" t="s">
        <v>1387</v>
      </c>
      <c r="D113" s="683">
        <v>-44850102.469999999</v>
      </c>
      <c r="E113" s="684"/>
      <c r="F113" s="685">
        <v>-44850102.469999999</v>
      </c>
      <c r="G113" s="685">
        <v>0</v>
      </c>
      <c r="H113" s="685">
        <v>-44850102.469999999</v>
      </c>
      <c r="I113" s="685">
        <v>0</v>
      </c>
      <c r="J113" s="685">
        <v>-44850102.469999999</v>
      </c>
      <c r="K113" s="685">
        <v>-44850102.469999999</v>
      </c>
      <c r="L113" s="685">
        <v>0</v>
      </c>
      <c r="M113" s="685">
        <v>-44850102.469999999</v>
      </c>
      <c r="N113" s="685">
        <v>0</v>
      </c>
      <c r="O113" s="686">
        <v>-44850102.469999999</v>
      </c>
    </row>
    <row r="114" spans="1:15">
      <c r="A114" s="681" t="s">
        <v>1531</v>
      </c>
      <c r="B114" s="682" t="s">
        <v>1532</v>
      </c>
      <c r="C114" s="682" t="s">
        <v>1308</v>
      </c>
      <c r="D114" s="683">
        <v>0</v>
      </c>
      <c r="E114" s="684"/>
      <c r="F114" s="685">
        <v>0</v>
      </c>
      <c r="G114" s="685">
        <v>0</v>
      </c>
      <c r="H114" s="685">
        <v>0</v>
      </c>
      <c r="I114" s="685">
        <v>0</v>
      </c>
      <c r="J114" s="685">
        <v>0</v>
      </c>
      <c r="K114" s="685">
        <v>0</v>
      </c>
      <c r="L114" s="685">
        <v>0</v>
      </c>
      <c r="M114" s="685">
        <v>0</v>
      </c>
      <c r="N114" s="685">
        <v>0</v>
      </c>
      <c r="O114" s="686">
        <v>0</v>
      </c>
    </row>
    <row r="115" spans="1:15">
      <c r="A115" s="681" t="s">
        <v>1533</v>
      </c>
      <c r="B115" s="682" t="s">
        <v>1534</v>
      </c>
      <c r="C115" s="682" t="s">
        <v>280</v>
      </c>
      <c r="D115" s="683">
        <v>0</v>
      </c>
      <c r="E115" s="684"/>
      <c r="F115" s="685">
        <v>0</v>
      </c>
      <c r="G115" s="685">
        <v>0</v>
      </c>
      <c r="H115" s="685">
        <v>0</v>
      </c>
      <c r="I115" s="685">
        <v>0</v>
      </c>
      <c r="J115" s="685">
        <v>0</v>
      </c>
      <c r="K115" s="685">
        <v>0</v>
      </c>
      <c r="L115" s="685">
        <v>0</v>
      </c>
      <c r="M115" s="685">
        <v>0</v>
      </c>
      <c r="N115" s="685">
        <v>0</v>
      </c>
      <c r="O115" s="686">
        <v>0</v>
      </c>
    </row>
    <row r="116" spans="1:15">
      <c r="A116" s="681" t="s">
        <v>1535</v>
      </c>
      <c r="B116" s="682" t="s">
        <v>1536</v>
      </c>
      <c r="C116" s="682" t="s">
        <v>280</v>
      </c>
      <c r="D116" s="687">
        <v>0</v>
      </c>
      <c r="E116" s="684"/>
      <c r="F116" s="688">
        <v>0</v>
      </c>
      <c r="G116" s="688">
        <v>0</v>
      </c>
      <c r="H116" s="688">
        <v>0</v>
      </c>
      <c r="I116" s="688">
        <v>0</v>
      </c>
      <c r="J116" s="688">
        <v>0</v>
      </c>
      <c r="K116" s="688">
        <v>0</v>
      </c>
      <c r="L116" s="688">
        <v>0</v>
      </c>
      <c r="M116" s="688">
        <v>0</v>
      </c>
      <c r="N116" s="688">
        <v>0</v>
      </c>
      <c r="O116" s="689">
        <v>0</v>
      </c>
    </row>
    <row r="117" spans="1:15">
      <c r="A117" s="690"/>
      <c r="B117" s="682" t="s">
        <v>198</v>
      </c>
      <c r="C117" s="682"/>
      <c r="D117" s="687">
        <v>-1292834787.72</v>
      </c>
      <c r="E117" s="684"/>
      <c r="F117" s="688">
        <v>-1332081765.8800001</v>
      </c>
      <c r="G117" s="688">
        <v>-3057941.39</v>
      </c>
      <c r="H117" s="688">
        <v>-1335139707.27</v>
      </c>
      <c r="I117" s="688">
        <v>35954461.049999997</v>
      </c>
      <c r="J117" s="688">
        <v>-1299185246.22</v>
      </c>
      <c r="K117" s="688">
        <v>-1332081765.8800001</v>
      </c>
      <c r="L117" s="688">
        <v>-3057941.39</v>
      </c>
      <c r="M117" s="688">
        <v>-1335139707.27</v>
      </c>
      <c r="N117" s="688">
        <v>35954461.049999997</v>
      </c>
      <c r="O117" s="689">
        <v>-1299185246.22</v>
      </c>
    </row>
    <row r="118" spans="1:15">
      <c r="A118" s="690"/>
      <c r="B118" s="682"/>
      <c r="C118" s="682"/>
      <c r="D118" s="683"/>
      <c r="E118" s="684"/>
      <c r="F118" s="685"/>
      <c r="G118" s="685"/>
      <c r="H118" s="685"/>
      <c r="I118" s="685"/>
      <c r="J118" s="685"/>
      <c r="K118" s="685"/>
      <c r="L118" s="685"/>
      <c r="M118" s="685"/>
      <c r="N118" s="685"/>
      <c r="O118" s="686"/>
    </row>
    <row r="119" spans="1:15">
      <c r="A119" s="681" t="s">
        <v>792</v>
      </c>
      <c r="B119" s="682" t="s">
        <v>791</v>
      </c>
      <c r="C119" s="682" t="s">
        <v>304</v>
      </c>
      <c r="D119" s="683">
        <v>-714000000</v>
      </c>
      <c r="E119" s="684"/>
      <c r="F119" s="685">
        <v>-714000000</v>
      </c>
      <c r="G119" s="685">
        <v>0</v>
      </c>
      <c r="H119" s="685">
        <v>-714000000</v>
      </c>
      <c r="I119" s="685">
        <v>0</v>
      </c>
      <c r="J119" s="685">
        <v>-714000000</v>
      </c>
      <c r="K119" s="685">
        <v>-714000000</v>
      </c>
      <c r="L119" s="685">
        <v>0</v>
      </c>
      <c r="M119" s="685">
        <v>-714000000</v>
      </c>
      <c r="N119" s="685">
        <v>0</v>
      </c>
      <c r="O119" s="686">
        <v>-714000000</v>
      </c>
    </row>
    <row r="120" spans="1:15">
      <c r="A120" s="681" t="s">
        <v>823</v>
      </c>
      <c r="B120" s="682" t="s">
        <v>824</v>
      </c>
      <c r="C120" s="682" t="s">
        <v>306</v>
      </c>
      <c r="D120" s="683">
        <v>-476302298.08999997</v>
      </c>
      <c r="E120" s="684"/>
      <c r="F120" s="685">
        <v>-470845265.25999999</v>
      </c>
      <c r="G120" s="685">
        <v>-5457032.8300000001</v>
      </c>
      <c r="H120" s="685">
        <v>-476302298.08999997</v>
      </c>
      <c r="I120" s="685">
        <v>0</v>
      </c>
      <c r="J120" s="685">
        <v>-476302298.08999997</v>
      </c>
      <c r="K120" s="685">
        <v>-470845265.25999999</v>
      </c>
      <c r="L120" s="685">
        <v>-5457032.8300000001</v>
      </c>
      <c r="M120" s="685">
        <v>-476302298.08999997</v>
      </c>
      <c r="N120" s="685">
        <v>0</v>
      </c>
      <c r="O120" s="686">
        <v>-476302298.08999997</v>
      </c>
    </row>
    <row r="121" spans="1:15">
      <c r="A121" s="681" t="s">
        <v>1537</v>
      </c>
      <c r="B121" s="682" t="s">
        <v>309</v>
      </c>
      <c r="C121" s="682" t="s">
        <v>309</v>
      </c>
      <c r="D121" s="683">
        <v>-82375411.379999995</v>
      </c>
      <c r="E121" s="684"/>
      <c r="F121" s="685">
        <v>-105138106.31</v>
      </c>
      <c r="G121" s="685">
        <v>5921370.2599999998</v>
      </c>
      <c r="H121" s="685">
        <v>-99216736.049999997</v>
      </c>
      <c r="I121" s="685">
        <v>0</v>
      </c>
      <c r="J121" s="685">
        <v>-99216736.049999997</v>
      </c>
      <c r="K121" s="685">
        <v>-82375411.379999995</v>
      </c>
      <c r="L121" s="685">
        <v>0</v>
      </c>
      <c r="M121" s="685">
        <v>-82375411.379999995</v>
      </c>
      <c r="N121" s="685">
        <v>0</v>
      </c>
      <c r="O121" s="686">
        <v>-82375411.379999995</v>
      </c>
    </row>
    <row r="122" spans="1:15">
      <c r="A122" s="690"/>
      <c r="B122" s="682" t="s">
        <v>310</v>
      </c>
      <c r="C122" s="682"/>
      <c r="D122" s="687">
        <v>-51429672.619999997</v>
      </c>
      <c r="E122" s="684"/>
      <c r="F122" s="688">
        <v>-52569916.880000003</v>
      </c>
      <c r="G122" s="688">
        <v>17981568.93</v>
      </c>
      <c r="H122" s="688">
        <v>-34588347.950000003</v>
      </c>
      <c r="I122" s="688">
        <v>0</v>
      </c>
      <c r="J122" s="688">
        <v>-34588347.950000003</v>
      </c>
      <c r="K122" s="688">
        <v>-75332611.810000002</v>
      </c>
      <c r="L122" s="688">
        <v>23902939.190000001</v>
      </c>
      <c r="M122" s="688">
        <v>-51429672.619999997</v>
      </c>
      <c r="N122" s="688">
        <v>0</v>
      </c>
      <c r="O122" s="689">
        <v>-51429672.619999997</v>
      </c>
    </row>
    <row r="123" spans="1:15">
      <c r="A123" s="681" t="s">
        <v>826</v>
      </c>
      <c r="B123" s="682" t="s">
        <v>839</v>
      </c>
      <c r="C123" s="682" t="s">
        <v>842</v>
      </c>
      <c r="D123" s="683">
        <v>-24800000</v>
      </c>
      <c r="E123" s="684"/>
      <c r="F123" s="685">
        <v>-24800000</v>
      </c>
      <c r="G123" s="685">
        <v>0</v>
      </c>
      <c r="H123" s="685">
        <v>-24800000</v>
      </c>
      <c r="I123" s="685">
        <v>0</v>
      </c>
      <c r="J123" s="685">
        <v>-24800000</v>
      </c>
      <c r="K123" s="685">
        <v>-24800000</v>
      </c>
      <c r="L123" s="685">
        <v>0</v>
      </c>
      <c r="M123" s="685">
        <v>-24800000</v>
      </c>
      <c r="N123" s="685">
        <v>0</v>
      </c>
      <c r="O123" s="686">
        <v>-24800000</v>
      </c>
    </row>
    <row r="124" spans="1:15">
      <c r="A124" s="690"/>
      <c r="B124" s="682" t="s">
        <v>314</v>
      </c>
      <c r="C124" s="682"/>
      <c r="D124" s="687">
        <v>-1348907382.0899999</v>
      </c>
      <c r="E124" s="684"/>
      <c r="F124" s="688">
        <v>-1367353288.45</v>
      </c>
      <c r="G124" s="688">
        <v>18445906.359999999</v>
      </c>
      <c r="H124" s="688">
        <v>-1348907382.0899999</v>
      </c>
      <c r="I124" s="688">
        <v>0</v>
      </c>
      <c r="J124" s="688">
        <v>-1348907382.0899999</v>
      </c>
      <c r="K124" s="688">
        <v>-1367353288.45</v>
      </c>
      <c r="L124" s="688">
        <v>18445906.359999999</v>
      </c>
      <c r="M124" s="688">
        <v>-1348907382.0899999</v>
      </c>
      <c r="N124" s="688">
        <v>0</v>
      </c>
      <c r="O124" s="689">
        <v>-1348907382.0899999</v>
      </c>
    </row>
    <row r="125" spans="1:15">
      <c r="A125" s="690"/>
      <c r="B125" s="682"/>
      <c r="C125" s="682"/>
      <c r="D125" s="683"/>
      <c r="E125" s="684"/>
      <c r="F125" s="685"/>
      <c r="G125" s="685"/>
      <c r="H125" s="685"/>
      <c r="I125" s="685"/>
      <c r="J125" s="685"/>
      <c r="K125" s="685"/>
      <c r="L125" s="685"/>
      <c r="M125" s="685"/>
      <c r="N125" s="685"/>
      <c r="O125" s="686"/>
    </row>
    <row r="126" spans="1:15" ht="13.5" thickBot="1">
      <c r="A126" s="690"/>
      <c r="B126" s="682" t="s">
        <v>315</v>
      </c>
      <c r="C126" s="682"/>
      <c r="D126" s="691">
        <v>-2641742169.8099999</v>
      </c>
      <c r="E126" s="684"/>
      <c r="F126" s="692">
        <v>-2699435054.3299999</v>
      </c>
      <c r="G126" s="692">
        <v>15387964.970000001</v>
      </c>
      <c r="H126" s="692">
        <v>-2684047089.3600001</v>
      </c>
      <c r="I126" s="692">
        <v>35954461.049999997</v>
      </c>
      <c r="J126" s="692">
        <v>-2648092628.3099999</v>
      </c>
      <c r="K126" s="692">
        <v>-2699435054.3299999</v>
      </c>
      <c r="L126" s="692">
        <v>15387964.970000001</v>
      </c>
      <c r="M126" s="692">
        <v>-2684047089.3600001</v>
      </c>
      <c r="N126" s="692">
        <v>35954461.049999997</v>
      </c>
      <c r="O126" s="693">
        <v>-2648092628.3099999</v>
      </c>
    </row>
    <row r="127" spans="1:15" ht="13.5" thickTop="1">
      <c r="A127" s="690"/>
      <c r="B127" s="682"/>
      <c r="C127" s="682"/>
      <c r="D127" s="683"/>
      <c r="E127" s="684"/>
      <c r="F127" s="685"/>
      <c r="G127" s="685"/>
      <c r="H127" s="685"/>
      <c r="I127" s="685"/>
      <c r="J127" s="685"/>
      <c r="K127" s="685"/>
      <c r="L127" s="685"/>
      <c r="M127" s="685"/>
      <c r="N127" s="685"/>
      <c r="O127" s="686"/>
    </row>
    <row r="128" spans="1:15">
      <c r="A128" s="681" t="s">
        <v>865</v>
      </c>
      <c r="B128" s="682" t="s">
        <v>864</v>
      </c>
      <c r="C128" s="682" t="s">
        <v>1538</v>
      </c>
      <c r="D128" s="683">
        <v>-0.08</v>
      </c>
      <c r="E128" s="684"/>
      <c r="F128" s="685">
        <v>-895.87</v>
      </c>
      <c r="G128" s="685">
        <v>895.87</v>
      </c>
      <c r="H128" s="685">
        <v>0</v>
      </c>
      <c r="I128" s="685">
        <v>0</v>
      </c>
      <c r="J128" s="685">
        <v>0</v>
      </c>
      <c r="K128" s="685">
        <v>-0.08</v>
      </c>
      <c r="L128" s="685">
        <v>0</v>
      </c>
      <c r="M128" s="685">
        <v>-0.08</v>
      </c>
      <c r="N128" s="685">
        <v>0</v>
      </c>
      <c r="O128" s="686">
        <v>-0.08</v>
      </c>
    </row>
    <row r="129" spans="1:15">
      <c r="A129" s="681" t="s">
        <v>870</v>
      </c>
      <c r="B129" s="682" t="s">
        <v>871</v>
      </c>
      <c r="C129" s="682" t="s">
        <v>1538</v>
      </c>
      <c r="D129" s="683">
        <v>-244000</v>
      </c>
      <c r="E129" s="684"/>
      <c r="F129" s="685">
        <v>-75500</v>
      </c>
      <c r="G129" s="685">
        <v>6000</v>
      </c>
      <c r="H129" s="685">
        <v>-69500</v>
      </c>
      <c r="I129" s="685">
        <v>0</v>
      </c>
      <c r="J129" s="685">
        <v>-69500</v>
      </c>
      <c r="K129" s="685">
        <v>-244000</v>
      </c>
      <c r="L129" s="685">
        <v>0</v>
      </c>
      <c r="M129" s="685">
        <v>-244000</v>
      </c>
      <c r="N129" s="685">
        <v>0</v>
      </c>
      <c r="O129" s="686">
        <v>-244000</v>
      </c>
    </row>
    <row r="130" spans="1:15">
      <c r="A130" s="681" t="s">
        <v>1539</v>
      </c>
      <c r="B130" s="682" t="s">
        <v>1540</v>
      </c>
      <c r="C130" s="682" t="s">
        <v>1538</v>
      </c>
      <c r="D130" s="683">
        <v>433332</v>
      </c>
      <c r="E130" s="684"/>
      <c r="F130" s="685">
        <v>0</v>
      </c>
      <c r="G130" s="685">
        <v>0</v>
      </c>
      <c r="H130" s="685">
        <v>0</v>
      </c>
      <c r="I130" s="685">
        <v>106268</v>
      </c>
      <c r="J130" s="685">
        <v>106268</v>
      </c>
      <c r="K130" s="685">
        <v>0</v>
      </c>
      <c r="L130" s="685">
        <v>0</v>
      </c>
      <c r="M130" s="685">
        <v>0</v>
      </c>
      <c r="N130" s="685">
        <v>433332</v>
      </c>
      <c r="O130" s="686">
        <v>433332</v>
      </c>
    </row>
    <row r="131" spans="1:15">
      <c r="A131" s="681" t="s">
        <v>1541</v>
      </c>
      <c r="B131" s="682" t="s">
        <v>866</v>
      </c>
      <c r="C131" s="682" t="s">
        <v>1538</v>
      </c>
      <c r="D131" s="683">
        <v>-1018043.7</v>
      </c>
      <c r="E131" s="684"/>
      <c r="F131" s="685">
        <v>-528723.93999999994</v>
      </c>
      <c r="G131" s="685">
        <v>314782.78999999998</v>
      </c>
      <c r="H131" s="685">
        <v>-213941.15</v>
      </c>
      <c r="I131" s="685">
        <v>0</v>
      </c>
      <c r="J131" s="685">
        <v>-213941.15</v>
      </c>
      <c r="K131" s="685">
        <v>-1152718.7</v>
      </c>
      <c r="L131" s="685">
        <v>134675</v>
      </c>
      <c r="M131" s="685">
        <v>-1018043.7</v>
      </c>
      <c r="N131" s="685">
        <v>0</v>
      </c>
      <c r="O131" s="686">
        <v>-1018043.7</v>
      </c>
    </row>
    <row r="132" spans="1:15">
      <c r="A132" s="681" t="s">
        <v>1542</v>
      </c>
      <c r="B132" s="682" t="s">
        <v>1543</v>
      </c>
      <c r="C132" s="682" t="s">
        <v>1538</v>
      </c>
      <c r="D132" s="683">
        <v>-550000</v>
      </c>
      <c r="E132" s="684"/>
      <c r="F132" s="685">
        <v>-240000</v>
      </c>
      <c r="G132" s="685">
        <v>0</v>
      </c>
      <c r="H132" s="685">
        <v>-240000</v>
      </c>
      <c r="I132" s="685">
        <v>0</v>
      </c>
      <c r="J132" s="685">
        <v>-240000</v>
      </c>
      <c r="K132" s="685">
        <v>-550000</v>
      </c>
      <c r="L132" s="685">
        <v>0</v>
      </c>
      <c r="M132" s="685">
        <v>-550000</v>
      </c>
      <c r="N132" s="685">
        <v>0</v>
      </c>
      <c r="O132" s="686">
        <v>-550000</v>
      </c>
    </row>
    <row r="133" spans="1:15">
      <c r="A133" s="681" t="s">
        <v>1544</v>
      </c>
      <c r="B133" s="682" t="s">
        <v>1545</v>
      </c>
      <c r="C133" s="682" t="s">
        <v>1538</v>
      </c>
      <c r="D133" s="683">
        <v>-243200</v>
      </c>
      <c r="E133" s="684"/>
      <c r="F133" s="685">
        <v>-116600</v>
      </c>
      <c r="G133" s="685">
        <v>2250</v>
      </c>
      <c r="H133" s="685">
        <v>-114350</v>
      </c>
      <c r="I133" s="685">
        <v>0</v>
      </c>
      <c r="J133" s="685">
        <v>-114350</v>
      </c>
      <c r="K133" s="685">
        <v>-245450</v>
      </c>
      <c r="L133" s="685">
        <v>2250</v>
      </c>
      <c r="M133" s="685">
        <v>-243200</v>
      </c>
      <c r="N133" s="685">
        <v>0</v>
      </c>
      <c r="O133" s="686">
        <v>-243200</v>
      </c>
    </row>
    <row r="134" spans="1:15">
      <c r="A134" s="681" t="s">
        <v>1546</v>
      </c>
      <c r="B134" s="682" t="s">
        <v>1547</v>
      </c>
      <c r="C134" s="682" t="s">
        <v>1538</v>
      </c>
      <c r="D134" s="683">
        <v>-5269086</v>
      </c>
      <c r="E134" s="684"/>
      <c r="F134" s="685">
        <v>-1157089</v>
      </c>
      <c r="G134" s="685">
        <v>533000</v>
      </c>
      <c r="H134" s="685">
        <v>-624089</v>
      </c>
      <c r="I134" s="685">
        <v>0</v>
      </c>
      <c r="J134" s="685">
        <v>-624089</v>
      </c>
      <c r="K134" s="685">
        <v>-5469086</v>
      </c>
      <c r="L134" s="685">
        <v>200000</v>
      </c>
      <c r="M134" s="685">
        <v>-5269086</v>
      </c>
      <c r="N134" s="685">
        <v>0</v>
      </c>
      <c r="O134" s="686">
        <v>-5269086</v>
      </c>
    </row>
    <row r="135" spans="1:15">
      <c r="A135" s="681" t="s">
        <v>1548</v>
      </c>
      <c r="B135" s="682" t="s">
        <v>1549</v>
      </c>
      <c r="C135" s="682" t="s">
        <v>1538</v>
      </c>
      <c r="D135" s="683">
        <v>-986607.25</v>
      </c>
      <c r="E135" s="684"/>
      <c r="F135" s="685">
        <v>-245712.25</v>
      </c>
      <c r="G135" s="685">
        <v>-740895</v>
      </c>
      <c r="H135" s="685">
        <v>-986607.25</v>
      </c>
      <c r="I135" s="685">
        <v>0</v>
      </c>
      <c r="J135" s="685">
        <v>-986607.25</v>
      </c>
      <c r="K135" s="685">
        <v>-245712.25</v>
      </c>
      <c r="L135" s="685">
        <v>-740895</v>
      </c>
      <c r="M135" s="685">
        <v>-986607.25</v>
      </c>
      <c r="N135" s="685">
        <v>0</v>
      </c>
      <c r="O135" s="686">
        <v>-986607.25</v>
      </c>
    </row>
    <row r="136" spans="1:15">
      <c r="A136" s="681" t="s">
        <v>1550</v>
      </c>
      <c r="B136" s="682" t="s">
        <v>1551</v>
      </c>
      <c r="C136" s="682" t="s">
        <v>1538</v>
      </c>
      <c r="D136" s="683">
        <v>-158125.24</v>
      </c>
      <c r="E136" s="684"/>
      <c r="F136" s="685">
        <v>-372317.36</v>
      </c>
      <c r="G136" s="685">
        <v>214192.12</v>
      </c>
      <c r="H136" s="685">
        <v>-158125.24</v>
      </c>
      <c r="I136" s="685">
        <v>0</v>
      </c>
      <c r="J136" s="685">
        <v>-158125.24</v>
      </c>
      <c r="K136" s="685">
        <v>-372317.36</v>
      </c>
      <c r="L136" s="685">
        <v>214192.12</v>
      </c>
      <c r="M136" s="685">
        <v>-158125.24</v>
      </c>
      <c r="N136" s="685">
        <v>0</v>
      </c>
      <c r="O136" s="686">
        <v>-158125.24</v>
      </c>
    </row>
    <row r="137" spans="1:15">
      <c r="A137" s="681" t="s">
        <v>845</v>
      </c>
      <c r="B137" s="682" t="s">
        <v>846</v>
      </c>
      <c r="C137" s="682" t="s">
        <v>1552</v>
      </c>
      <c r="D137" s="683">
        <v>-434671121.19999999</v>
      </c>
      <c r="E137" s="684"/>
      <c r="F137" s="685">
        <v>-235243969.19999999</v>
      </c>
      <c r="G137" s="685">
        <v>-2148225</v>
      </c>
      <c r="H137" s="685">
        <v>-237392194.19999999</v>
      </c>
      <c r="I137" s="685">
        <v>0</v>
      </c>
      <c r="J137" s="685">
        <v>-237392194.19999999</v>
      </c>
      <c r="K137" s="685">
        <v>-432522896.19999999</v>
      </c>
      <c r="L137" s="685">
        <v>-2148225</v>
      </c>
      <c r="M137" s="685">
        <v>-434671121.19999999</v>
      </c>
      <c r="N137" s="685">
        <v>0</v>
      </c>
      <c r="O137" s="686">
        <v>-434671121.19999999</v>
      </c>
    </row>
    <row r="138" spans="1:15">
      <c r="A138" s="681" t="s">
        <v>1553</v>
      </c>
      <c r="B138" s="682" t="s">
        <v>850</v>
      </c>
      <c r="C138" s="682" t="s">
        <v>1552</v>
      </c>
      <c r="D138" s="683">
        <v>4965294.68</v>
      </c>
      <c r="E138" s="684"/>
      <c r="F138" s="685">
        <v>4472853.8600000003</v>
      </c>
      <c r="G138" s="685">
        <v>-1250</v>
      </c>
      <c r="H138" s="685">
        <v>4471603.8600000003</v>
      </c>
      <c r="I138" s="685">
        <v>0</v>
      </c>
      <c r="J138" s="685">
        <v>4471603.8600000003</v>
      </c>
      <c r="K138" s="685">
        <v>4966544.68</v>
      </c>
      <c r="L138" s="685">
        <v>-1250</v>
      </c>
      <c r="M138" s="685">
        <v>4965294.68</v>
      </c>
      <c r="N138" s="685">
        <v>0</v>
      </c>
      <c r="O138" s="686">
        <v>4965294.68</v>
      </c>
    </row>
    <row r="139" spans="1:15">
      <c r="A139" s="681" t="s">
        <v>1554</v>
      </c>
      <c r="B139" s="682" t="s">
        <v>848</v>
      </c>
      <c r="C139" s="682" t="s">
        <v>1552</v>
      </c>
      <c r="D139" s="687">
        <v>-10364073.02</v>
      </c>
      <c r="E139" s="684"/>
      <c r="F139" s="688">
        <v>-7082355.2599999998</v>
      </c>
      <c r="G139" s="688">
        <v>-113400</v>
      </c>
      <c r="H139" s="688">
        <v>-7195755.2599999998</v>
      </c>
      <c r="I139" s="688">
        <v>0</v>
      </c>
      <c r="J139" s="688">
        <v>-7195755.2599999998</v>
      </c>
      <c r="K139" s="688">
        <v>-10250673.02</v>
      </c>
      <c r="L139" s="688">
        <v>-113400</v>
      </c>
      <c r="M139" s="688">
        <v>-10364073.02</v>
      </c>
      <c r="N139" s="688">
        <v>0</v>
      </c>
      <c r="O139" s="689">
        <v>-10364073.02</v>
      </c>
    </row>
    <row r="140" spans="1:15">
      <c r="A140" s="690"/>
      <c r="B140" s="682" t="s">
        <v>363</v>
      </c>
      <c r="C140" s="682"/>
      <c r="D140" s="687">
        <v>-448105629.81</v>
      </c>
      <c r="E140" s="684"/>
      <c r="F140" s="688">
        <v>-240590309.02000001</v>
      </c>
      <c r="G140" s="688">
        <v>-1932649.22</v>
      </c>
      <c r="H140" s="688">
        <v>-242522958.24000001</v>
      </c>
      <c r="I140" s="688">
        <v>106268</v>
      </c>
      <c r="J140" s="688">
        <v>-242416690.24000001</v>
      </c>
      <c r="K140" s="688">
        <v>-446086308.93000001</v>
      </c>
      <c r="L140" s="688">
        <v>-2452652.88</v>
      </c>
      <c r="M140" s="688">
        <v>-448538961.81</v>
      </c>
      <c r="N140" s="688">
        <v>433332</v>
      </c>
      <c r="O140" s="689">
        <v>-448105629.81</v>
      </c>
    </row>
    <row r="141" spans="1:15">
      <c r="A141" s="690"/>
      <c r="B141" s="682"/>
      <c r="C141" s="682"/>
      <c r="D141" s="683"/>
      <c r="E141" s="684"/>
      <c r="F141" s="685"/>
      <c r="G141" s="685"/>
      <c r="H141" s="685"/>
      <c r="I141" s="685"/>
      <c r="J141" s="685"/>
      <c r="K141" s="685"/>
      <c r="L141" s="685"/>
      <c r="M141" s="685"/>
      <c r="N141" s="685"/>
      <c r="O141" s="686"/>
    </row>
    <row r="142" spans="1:15">
      <c r="A142" s="681" t="s">
        <v>881</v>
      </c>
      <c r="B142" s="682" t="s">
        <v>879</v>
      </c>
      <c r="C142" s="682" t="s">
        <v>1555</v>
      </c>
      <c r="D142" s="683">
        <v>269088516.22000003</v>
      </c>
      <c r="E142" s="684"/>
      <c r="F142" s="685">
        <v>146784486.91</v>
      </c>
      <c r="G142" s="685">
        <v>727437.55</v>
      </c>
      <c r="H142" s="685">
        <v>147511924.46000001</v>
      </c>
      <c r="I142" s="685">
        <v>0</v>
      </c>
      <c r="J142" s="685">
        <v>147511924.46000001</v>
      </c>
      <c r="K142" s="685">
        <v>268361078.66999999</v>
      </c>
      <c r="L142" s="685">
        <v>727437.55</v>
      </c>
      <c r="M142" s="685">
        <v>269088516.22000003</v>
      </c>
      <c r="N142" s="685">
        <v>0</v>
      </c>
      <c r="O142" s="686">
        <v>269088516.22000003</v>
      </c>
    </row>
    <row r="143" spans="1:15">
      <c r="A143" s="681" t="s">
        <v>1556</v>
      </c>
      <c r="B143" s="682" t="s">
        <v>883</v>
      </c>
      <c r="C143" s="682" t="s">
        <v>1555</v>
      </c>
      <c r="D143" s="683">
        <v>8477435.2200000007</v>
      </c>
      <c r="E143" s="684"/>
      <c r="F143" s="685">
        <v>5398484.46</v>
      </c>
      <c r="G143" s="685">
        <v>55501.69</v>
      </c>
      <c r="H143" s="685">
        <v>5453986.1500000004</v>
      </c>
      <c r="I143" s="685">
        <v>0</v>
      </c>
      <c r="J143" s="685">
        <v>5453986.1500000004</v>
      </c>
      <c r="K143" s="685">
        <v>8404533.5299999993</v>
      </c>
      <c r="L143" s="685">
        <v>72901.69</v>
      </c>
      <c r="M143" s="685">
        <v>8477435.2200000007</v>
      </c>
      <c r="N143" s="685">
        <v>0</v>
      </c>
      <c r="O143" s="686">
        <v>8477435.2200000007</v>
      </c>
    </row>
    <row r="144" spans="1:15">
      <c r="A144" s="681" t="s">
        <v>1093</v>
      </c>
      <c r="B144" s="682" t="s">
        <v>987</v>
      </c>
      <c r="C144" s="682" t="s">
        <v>1555</v>
      </c>
      <c r="D144" s="683">
        <v>205000</v>
      </c>
      <c r="E144" s="684"/>
      <c r="F144" s="685">
        <v>90000</v>
      </c>
      <c r="G144" s="685">
        <v>0</v>
      </c>
      <c r="H144" s="685">
        <v>90000</v>
      </c>
      <c r="I144" s="685">
        <v>0</v>
      </c>
      <c r="J144" s="685">
        <v>90000</v>
      </c>
      <c r="K144" s="685">
        <v>205000</v>
      </c>
      <c r="L144" s="685">
        <v>0</v>
      </c>
      <c r="M144" s="685">
        <v>205000</v>
      </c>
      <c r="N144" s="685">
        <v>0</v>
      </c>
      <c r="O144" s="686">
        <v>205000</v>
      </c>
    </row>
    <row r="145" spans="1:15">
      <c r="A145" s="681" t="s">
        <v>1557</v>
      </c>
      <c r="B145" s="682" t="s">
        <v>1558</v>
      </c>
      <c r="C145" s="682" t="s">
        <v>1555</v>
      </c>
      <c r="D145" s="683">
        <v>18030.5</v>
      </c>
      <c r="E145" s="684"/>
      <c r="F145" s="685">
        <v>100</v>
      </c>
      <c r="G145" s="685">
        <v>0</v>
      </c>
      <c r="H145" s="685">
        <v>100</v>
      </c>
      <c r="I145" s="685">
        <v>0</v>
      </c>
      <c r="J145" s="685">
        <v>100</v>
      </c>
      <c r="K145" s="685">
        <v>18030.5</v>
      </c>
      <c r="L145" s="685">
        <v>0</v>
      </c>
      <c r="M145" s="685">
        <v>18030.5</v>
      </c>
      <c r="N145" s="685">
        <v>0</v>
      </c>
      <c r="O145" s="686">
        <v>18030.5</v>
      </c>
    </row>
    <row r="146" spans="1:15">
      <c r="A146" s="681" t="s">
        <v>1559</v>
      </c>
      <c r="B146" s="682" t="s">
        <v>893</v>
      </c>
      <c r="C146" s="682" t="s">
        <v>1555</v>
      </c>
      <c r="D146" s="683">
        <v>4074555</v>
      </c>
      <c r="E146" s="684"/>
      <c r="F146" s="685">
        <v>1571720</v>
      </c>
      <c r="G146" s="685">
        <v>0</v>
      </c>
      <c r="H146" s="685">
        <v>1571720</v>
      </c>
      <c r="I146" s="685">
        <v>0</v>
      </c>
      <c r="J146" s="685">
        <v>1571720</v>
      </c>
      <c r="K146" s="685">
        <v>4074555</v>
      </c>
      <c r="L146" s="685">
        <v>0</v>
      </c>
      <c r="M146" s="685">
        <v>4074555</v>
      </c>
      <c r="N146" s="685">
        <v>0</v>
      </c>
      <c r="O146" s="686">
        <v>4074555</v>
      </c>
    </row>
    <row r="147" spans="1:15">
      <c r="A147" s="681" t="s">
        <v>1560</v>
      </c>
      <c r="B147" s="682" t="s">
        <v>895</v>
      </c>
      <c r="C147" s="682" t="s">
        <v>1555</v>
      </c>
      <c r="D147" s="683">
        <v>6877</v>
      </c>
      <c r="E147" s="684"/>
      <c r="F147" s="685">
        <v>-2743</v>
      </c>
      <c r="G147" s="685">
        <v>0</v>
      </c>
      <c r="H147" s="685">
        <v>-2743</v>
      </c>
      <c r="I147" s="685">
        <v>0</v>
      </c>
      <c r="J147" s="685">
        <v>-2743</v>
      </c>
      <c r="K147" s="685">
        <v>6877</v>
      </c>
      <c r="L147" s="685">
        <v>0</v>
      </c>
      <c r="M147" s="685">
        <v>6877</v>
      </c>
      <c r="N147" s="685">
        <v>0</v>
      </c>
      <c r="O147" s="686">
        <v>6877</v>
      </c>
    </row>
    <row r="148" spans="1:15">
      <c r="A148" s="681" t="s">
        <v>1561</v>
      </c>
      <c r="B148" s="682" t="s">
        <v>1096</v>
      </c>
      <c r="C148" s="682" t="s">
        <v>1555</v>
      </c>
      <c r="D148" s="683">
        <v>82827.149999999994</v>
      </c>
      <c r="E148" s="684"/>
      <c r="F148" s="685">
        <v>33139</v>
      </c>
      <c r="G148" s="685">
        <v>0</v>
      </c>
      <c r="H148" s="685">
        <v>33139</v>
      </c>
      <c r="I148" s="685">
        <v>0</v>
      </c>
      <c r="J148" s="685">
        <v>33139</v>
      </c>
      <c r="K148" s="685">
        <v>82827.149999999994</v>
      </c>
      <c r="L148" s="685">
        <v>0</v>
      </c>
      <c r="M148" s="685">
        <v>82827.149999999994</v>
      </c>
      <c r="N148" s="685">
        <v>0</v>
      </c>
      <c r="O148" s="686">
        <v>82827.149999999994</v>
      </c>
    </row>
    <row r="149" spans="1:15">
      <c r="A149" s="681" t="s">
        <v>1562</v>
      </c>
      <c r="B149" s="682" t="s">
        <v>1128</v>
      </c>
      <c r="C149" s="682" t="s">
        <v>1555</v>
      </c>
      <c r="D149" s="683">
        <v>23852</v>
      </c>
      <c r="E149" s="684"/>
      <c r="F149" s="685">
        <v>8224</v>
      </c>
      <c r="G149" s="685">
        <v>0</v>
      </c>
      <c r="H149" s="685">
        <v>8224</v>
      </c>
      <c r="I149" s="685">
        <v>0</v>
      </c>
      <c r="J149" s="685">
        <v>8224</v>
      </c>
      <c r="K149" s="685">
        <v>23852</v>
      </c>
      <c r="L149" s="685">
        <v>0</v>
      </c>
      <c r="M149" s="685">
        <v>23852</v>
      </c>
      <c r="N149" s="685">
        <v>0</v>
      </c>
      <c r="O149" s="686">
        <v>23852</v>
      </c>
    </row>
    <row r="150" spans="1:15">
      <c r="A150" s="681" t="s">
        <v>1563</v>
      </c>
      <c r="B150" s="682" t="s">
        <v>929</v>
      </c>
      <c r="C150" s="682" t="s">
        <v>1555</v>
      </c>
      <c r="D150" s="683">
        <v>101905.94</v>
      </c>
      <c r="E150" s="684"/>
      <c r="F150" s="685">
        <v>33968.639999999999</v>
      </c>
      <c r="G150" s="685">
        <v>0</v>
      </c>
      <c r="H150" s="685">
        <v>33968.639999999999</v>
      </c>
      <c r="I150" s="685">
        <v>0</v>
      </c>
      <c r="J150" s="685">
        <v>33968.639999999999</v>
      </c>
      <c r="K150" s="685">
        <v>101905.94</v>
      </c>
      <c r="L150" s="685">
        <v>0</v>
      </c>
      <c r="M150" s="685">
        <v>101905.94</v>
      </c>
      <c r="N150" s="685">
        <v>0</v>
      </c>
      <c r="O150" s="686">
        <v>101905.94</v>
      </c>
    </row>
    <row r="151" spans="1:15">
      <c r="A151" s="681" t="s">
        <v>1564</v>
      </c>
      <c r="B151" s="682" t="s">
        <v>1100</v>
      </c>
      <c r="C151" s="682" t="s">
        <v>1555</v>
      </c>
      <c r="D151" s="683">
        <v>83308.460000000006</v>
      </c>
      <c r="E151" s="684"/>
      <c r="F151" s="685">
        <v>28765.49</v>
      </c>
      <c r="G151" s="685">
        <v>0</v>
      </c>
      <c r="H151" s="685">
        <v>28765.49</v>
      </c>
      <c r="I151" s="685">
        <v>0</v>
      </c>
      <c r="J151" s="685">
        <v>28765.49</v>
      </c>
      <c r="K151" s="685">
        <v>83308.460000000006</v>
      </c>
      <c r="L151" s="685">
        <v>0</v>
      </c>
      <c r="M151" s="685">
        <v>83308.460000000006</v>
      </c>
      <c r="N151" s="685">
        <v>0</v>
      </c>
      <c r="O151" s="686">
        <v>83308.460000000006</v>
      </c>
    </row>
    <row r="152" spans="1:15">
      <c r="A152" s="681" t="s">
        <v>1565</v>
      </c>
      <c r="B152" s="682" t="s">
        <v>1102</v>
      </c>
      <c r="C152" s="682" t="s">
        <v>1555</v>
      </c>
      <c r="D152" s="683">
        <v>10860.52</v>
      </c>
      <c r="E152" s="684"/>
      <c r="F152" s="685">
        <v>2712.66</v>
      </c>
      <c r="G152" s="685">
        <v>0</v>
      </c>
      <c r="H152" s="685">
        <v>2712.66</v>
      </c>
      <c r="I152" s="685">
        <v>0</v>
      </c>
      <c r="J152" s="685">
        <v>2712.66</v>
      </c>
      <c r="K152" s="685">
        <v>10860.52</v>
      </c>
      <c r="L152" s="685">
        <v>0</v>
      </c>
      <c r="M152" s="685">
        <v>10860.52</v>
      </c>
      <c r="N152" s="685">
        <v>0</v>
      </c>
      <c r="O152" s="686">
        <v>10860.52</v>
      </c>
    </row>
    <row r="153" spans="1:15">
      <c r="A153" s="681" t="s">
        <v>1566</v>
      </c>
      <c r="B153" s="682" t="s">
        <v>1104</v>
      </c>
      <c r="C153" s="682" t="s">
        <v>1555</v>
      </c>
      <c r="D153" s="683">
        <v>48547.49</v>
      </c>
      <c r="E153" s="684"/>
      <c r="F153" s="685">
        <v>19968.18</v>
      </c>
      <c r="G153" s="685">
        <v>0</v>
      </c>
      <c r="H153" s="685">
        <v>19968.18</v>
      </c>
      <c r="I153" s="685">
        <v>0</v>
      </c>
      <c r="J153" s="685">
        <v>19968.18</v>
      </c>
      <c r="K153" s="685">
        <v>48547.49</v>
      </c>
      <c r="L153" s="685">
        <v>0</v>
      </c>
      <c r="M153" s="685">
        <v>48547.49</v>
      </c>
      <c r="N153" s="685">
        <v>0</v>
      </c>
      <c r="O153" s="686">
        <v>48547.49</v>
      </c>
    </row>
    <row r="154" spans="1:15">
      <c r="A154" s="681" t="s">
        <v>1567</v>
      </c>
      <c r="B154" s="682" t="s">
        <v>1568</v>
      </c>
      <c r="C154" s="682" t="s">
        <v>1555</v>
      </c>
      <c r="D154" s="683">
        <v>66201.19</v>
      </c>
      <c r="E154" s="684"/>
      <c r="F154" s="685">
        <v>26294.98</v>
      </c>
      <c r="G154" s="685">
        <v>0</v>
      </c>
      <c r="H154" s="685">
        <v>26294.98</v>
      </c>
      <c r="I154" s="685">
        <v>0</v>
      </c>
      <c r="J154" s="685">
        <v>26294.98</v>
      </c>
      <c r="K154" s="685">
        <v>66201.19</v>
      </c>
      <c r="L154" s="685">
        <v>0</v>
      </c>
      <c r="M154" s="685">
        <v>66201.19</v>
      </c>
      <c r="N154" s="685">
        <v>0</v>
      </c>
      <c r="O154" s="686">
        <v>66201.19</v>
      </c>
    </row>
    <row r="155" spans="1:15">
      <c r="A155" s="681" t="s">
        <v>1569</v>
      </c>
      <c r="B155" s="682" t="s">
        <v>1098</v>
      </c>
      <c r="C155" s="682" t="s">
        <v>1555</v>
      </c>
      <c r="D155" s="683">
        <v>191401</v>
      </c>
      <c r="E155" s="684"/>
      <c r="F155" s="685">
        <v>72327</v>
      </c>
      <c r="G155" s="685">
        <v>0</v>
      </c>
      <c r="H155" s="685">
        <v>72327</v>
      </c>
      <c r="I155" s="685">
        <v>0</v>
      </c>
      <c r="J155" s="685">
        <v>72327</v>
      </c>
      <c r="K155" s="685">
        <v>191401</v>
      </c>
      <c r="L155" s="685">
        <v>0</v>
      </c>
      <c r="M155" s="685">
        <v>191401</v>
      </c>
      <c r="N155" s="685">
        <v>0</v>
      </c>
      <c r="O155" s="686">
        <v>191401</v>
      </c>
    </row>
    <row r="156" spans="1:15">
      <c r="A156" s="681" t="s">
        <v>1570</v>
      </c>
      <c r="B156" s="682" t="s">
        <v>911</v>
      </c>
      <c r="C156" s="682" t="s">
        <v>1555</v>
      </c>
      <c r="D156" s="683">
        <v>14857.3</v>
      </c>
      <c r="E156" s="684"/>
      <c r="F156" s="685">
        <v>1841.5</v>
      </c>
      <c r="G156" s="685">
        <v>0</v>
      </c>
      <c r="H156" s="685">
        <v>1841.5</v>
      </c>
      <c r="I156" s="685">
        <v>0</v>
      </c>
      <c r="J156" s="685">
        <v>1841.5</v>
      </c>
      <c r="K156" s="685">
        <v>14857.3</v>
      </c>
      <c r="L156" s="685">
        <v>0</v>
      </c>
      <c r="M156" s="685">
        <v>14857.3</v>
      </c>
      <c r="N156" s="685">
        <v>0</v>
      </c>
      <c r="O156" s="686">
        <v>14857.3</v>
      </c>
    </row>
    <row r="157" spans="1:15">
      <c r="A157" s="681" t="s">
        <v>1571</v>
      </c>
      <c r="B157" s="682" t="s">
        <v>1111</v>
      </c>
      <c r="C157" s="682" t="s">
        <v>1555</v>
      </c>
      <c r="D157" s="683">
        <v>538366.66</v>
      </c>
      <c r="E157" s="684"/>
      <c r="F157" s="685">
        <v>352634.15</v>
      </c>
      <c r="G157" s="685">
        <v>0</v>
      </c>
      <c r="H157" s="685">
        <v>352634.15</v>
      </c>
      <c r="I157" s="685">
        <v>0</v>
      </c>
      <c r="J157" s="685">
        <v>352634.15</v>
      </c>
      <c r="K157" s="685">
        <v>538366.66</v>
      </c>
      <c r="L157" s="685">
        <v>0</v>
      </c>
      <c r="M157" s="685">
        <v>538366.66</v>
      </c>
      <c r="N157" s="685">
        <v>0</v>
      </c>
      <c r="O157" s="686">
        <v>538366.66</v>
      </c>
    </row>
    <row r="158" spans="1:15">
      <c r="A158" s="681" t="s">
        <v>1572</v>
      </c>
      <c r="B158" s="682" t="s">
        <v>1113</v>
      </c>
      <c r="C158" s="682" t="s">
        <v>1555</v>
      </c>
      <c r="D158" s="683">
        <v>15589.8</v>
      </c>
      <c r="E158" s="684"/>
      <c r="F158" s="685">
        <v>5841.48</v>
      </c>
      <c r="G158" s="685">
        <v>0</v>
      </c>
      <c r="H158" s="685">
        <v>5841.48</v>
      </c>
      <c r="I158" s="685">
        <v>0</v>
      </c>
      <c r="J158" s="685">
        <v>5841.48</v>
      </c>
      <c r="K158" s="685">
        <v>15589.8</v>
      </c>
      <c r="L158" s="685">
        <v>0</v>
      </c>
      <c r="M158" s="685">
        <v>15589.8</v>
      </c>
      <c r="N158" s="685">
        <v>0</v>
      </c>
      <c r="O158" s="686">
        <v>15589.8</v>
      </c>
    </row>
    <row r="159" spans="1:15">
      <c r="A159" s="681" t="s">
        <v>1573</v>
      </c>
      <c r="B159" s="682" t="s">
        <v>1115</v>
      </c>
      <c r="C159" s="682" t="s">
        <v>1555</v>
      </c>
      <c r="D159" s="683">
        <v>13340.35</v>
      </c>
      <c r="E159" s="684"/>
      <c r="F159" s="685">
        <v>-0.36</v>
      </c>
      <c r="G159" s="685">
        <v>0</v>
      </c>
      <c r="H159" s="685">
        <v>-0.36</v>
      </c>
      <c r="I159" s="685">
        <v>0</v>
      </c>
      <c r="J159" s="685">
        <v>-0.36</v>
      </c>
      <c r="K159" s="685">
        <v>13340.35</v>
      </c>
      <c r="L159" s="685">
        <v>0</v>
      </c>
      <c r="M159" s="685">
        <v>13340.35</v>
      </c>
      <c r="N159" s="685">
        <v>0</v>
      </c>
      <c r="O159" s="686">
        <v>13340.35</v>
      </c>
    </row>
    <row r="160" spans="1:15">
      <c r="A160" s="681" t="s">
        <v>1574</v>
      </c>
      <c r="B160" s="682" t="s">
        <v>1071</v>
      </c>
      <c r="C160" s="682" t="s">
        <v>1555</v>
      </c>
      <c r="D160" s="683">
        <v>9800</v>
      </c>
      <c r="E160" s="684"/>
      <c r="F160" s="685">
        <v>0</v>
      </c>
      <c r="G160" s="685">
        <v>0</v>
      </c>
      <c r="H160" s="685">
        <v>0</v>
      </c>
      <c r="I160" s="685">
        <v>0</v>
      </c>
      <c r="J160" s="685">
        <v>0</v>
      </c>
      <c r="K160" s="685">
        <v>9800</v>
      </c>
      <c r="L160" s="685">
        <v>0</v>
      </c>
      <c r="M160" s="685">
        <v>9800</v>
      </c>
      <c r="N160" s="685">
        <v>0</v>
      </c>
      <c r="O160" s="686">
        <v>9800</v>
      </c>
    </row>
    <row r="161" spans="1:15">
      <c r="A161" s="681" t="s">
        <v>1575</v>
      </c>
      <c r="B161" s="682" t="s">
        <v>1576</v>
      </c>
      <c r="C161" s="682" t="s">
        <v>1555</v>
      </c>
      <c r="D161" s="683">
        <v>21628.6</v>
      </c>
      <c r="E161" s="684"/>
      <c r="F161" s="685">
        <v>4634.41</v>
      </c>
      <c r="G161" s="685">
        <v>0</v>
      </c>
      <c r="H161" s="685">
        <v>4634.41</v>
      </c>
      <c r="I161" s="685">
        <v>0</v>
      </c>
      <c r="J161" s="685">
        <v>4634.41</v>
      </c>
      <c r="K161" s="685">
        <v>21628.6</v>
      </c>
      <c r="L161" s="685">
        <v>0</v>
      </c>
      <c r="M161" s="685">
        <v>21628.6</v>
      </c>
      <c r="N161" s="685">
        <v>0</v>
      </c>
      <c r="O161" s="686">
        <v>21628.6</v>
      </c>
    </row>
    <row r="162" spans="1:15">
      <c r="A162" s="681" t="s">
        <v>1577</v>
      </c>
      <c r="B162" s="682" t="s">
        <v>1117</v>
      </c>
      <c r="C162" s="682" t="s">
        <v>1555</v>
      </c>
      <c r="D162" s="683">
        <v>106964.55</v>
      </c>
      <c r="E162" s="684"/>
      <c r="F162" s="685">
        <v>33601.949999999997</v>
      </c>
      <c r="G162" s="685">
        <v>0</v>
      </c>
      <c r="H162" s="685">
        <v>33601.949999999997</v>
      </c>
      <c r="I162" s="685">
        <v>0</v>
      </c>
      <c r="J162" s="685">
        <v>33601.949999999997</v>
      </c>
      <c r="K162" s="685">
        <v>106964.55</v>
      </c>
      <c r="L162" s="685">
        <v>0</v>
      </c>
      <c r="M162" s="685">
        <v>106964.55</v>
      </c>
      <c r="N162" s="685">
        <v>0</v>
      </c>
      <c r="O162" s="686">
        <v>106964.55</v>
      </c>
    </row>
    <row r="163" spans="1:15">
      <c r="A163" s="681" t="s">
        <v>1578</v>
      </c>
      <c r="B163" s="682" t="s">
        <v>1119</v>
      </c>
      <c r="C163" s="682" t="s">
        <v>1555</v>
      </c>
      <c r="D163" s="683">
        <v>85184.2</v>
      </c>
      <c r="E163" s="684"/>
      <c r="F163" s="685">
        <v>26965.56</v>
      </c>
      <c r="G163" s="685">
        <v>0</v>
      </c>
      <c r="H163" s="685">
        <v>26965.56</v>
      </c>
      <c r="I163" s="685">
        <v>0</v>
      </c>
      <c r="J163" s="685">
        <v>26965.56</v>
      </c>
      <c r="K163" s="685">
        <v>85184.2</v>
      </c>
      <c r="L163" s="685">
        <v>0</v>
      </c>
      <c r="M163" s="685">
        <v>85184.2</v>
      </c>
      <c r="N163" s="685">
        <v>0</v>
      </c>
      <c r="O163" s="686">
        <v>85184.2</v>
      </c>
    </row>
    <row r="164" spans="1:15">
      <c r="A164" s="681" t="s">
        <v>1579</v>
      </c>
      <c r="B164" s="682" t="s">
        <v>1580</v>
      </c>
      <c r="C164" s="682" t="s">
        <v>1555</v>
      </c>
      <c r="D164" s="683">
        <v>1510</v>
      </c>
      <c r="E164" s="684"/>
      <c r="F164" s="685">
        <v>1510</v>
      </c>
      <c r="G164" s="685">
        <v>0</v>
      </c>
      <c r="H164" s="685">
        <v>1510</v>
      </c>
      <c r="I164" s="685">
        <v>0</v>
      </c>
      <c r="J164" s="685">
        <v>1510</v>
      </c>
      <c r="K164" s="685">
        <v>1510</v>
      </c>
      <c r="L164" s="685">
        <v>0</v>
      </c>
      <c r="M164" s="685">
        <v>1510</v>
      </c>
      <c r="N164" s="685">
        <v>0</v>
      </c>
      <c r="O164" s="686">
        <v>1510</v>
      </c>
    </row>
    <row r="165" spans="1:15">
      <c r="A165" s="681" t="s">
        <v>1581</v>
      </c>
      <c r="B165" s="682" t="s">
        <v>809</v>
      </c>
      <c r="C165" s="682" t="s">
        <v>1555</v>
      </c>
      <c r="D165" s="683">
        <v>38990.82</v>
      </c>
      <c r="E165" s="684"/>
      <c r="F165" s="685">
        <v>0</v>
      </c>
      <c r="G165" s="685">
        <v>0</v>
      </c>
      <c r="H165" s="685">
        <v>0</v>
      </c>
      <c r="I165" s="685">
        <v>0</v>
      </c>
      <c r="J165" s="685">
        <v>0</v>
      </c>
      <c r="K165" s="685">
        <v>38990.82</v>
      </c>
      <c r="L165" s="685">
        <v>0</v>
      </c>
      <c r="M165" s="685">
        <v>38990.82</v>
      </c>
      <c r="N165" s="685">
        <v>0</v>
      </c>
      <c r="O165" s="686">
        <v>38990.82</v>
      </c>
    </row>
    <row r="166" spans="1:15">
      <c r="A166" s="681" t="s">
        <v>1582</v>
      </c>
      <c r="B166" s="682" t="s">
        <v>1583</v>
      </c>
      <c r="C166" s="682" t="s">
        <v>1555</v>
      </c>
      <c r="D166" s="683">
        <v>91481.97</v>
      </c>
      <c r="E166" s="684"/>
      <c r="F166" s="685">
        <v>40635.199999999997</v>
      </c>
      <c r="G166" s="685">
        <v>0</v>
      </c>
      <c r="H166" s="685">
        <v>40635.199999999997</v>
      </c>
      <c r="I166" s="685">
        <v>0</v>
      </c>
      <c r="J166" s="685">
        <v>40635.199999999997</v>
      </c>
      <c r="K166" s="685">
        <v>91481.97</v>
      </c>
      <c r="L166" s="685">
        <v>0</v>
      </c>
      <c r="M166" s="685">
        <v>91481.97</v>
      </c>
      <c r="N166" s="685">
        <v>0</v>
      </c>
      <c r="O166" s="686">
        <v>91481.97</v>
      </c>
    </row>
    <row r="167" spans="1:15">
      <c r="A167" s="681" t="s">
        <v>1584</v>
      </c>
      <c r="B167" s="682" t="s">
        <v>1124</v>
      </c>
      <c r="C167" s="682" t="s">
        <v>1555</v>
      </c>
      <c r="D167" s="683">
        <v>75182.59</v>
      </c>
      <c r="E167" s="684"/>
      <c r="F167" s="685">
        <v>29184.94</v>
      </c>
      <c r="G167" s="685">
        <v>0</v>
      </c>
      <c r="H167" s="685">
        <v>29184.94</v>
      </c>
      <c r="I167" s="685">
        <v>0</v>
      </c>
      <c r="J167" s="685">
        <v>29184.94</v>
      </c>
      <c r="K167" s="685">
        <v>75182.59</v>
      </c>
      <c r="L167" s="685">
        <v>0</v>
      </c>
      <c r="M167" s="685">
        <v>75182.59</v>
      </c>
      <c r="N167" s="685">
        <v>0</v>
      </c>
      <c r="O167" s="686">
        <v>75182.59</v>
      </c>
    </row>
    <row r="168" spans="1:15">
      <c r="A168" s="681" t="s">
        <v>1585</v>
      </c>
      <c r="B168" s="682" t="s">
        <v>1126</v>
      </c>
      <c r="C168" s="682" t="s">
        <v>1555</v>
      </c>
      <c r="D168" s="687">
        <v>45318.57</v>
      </c>
      <c r="E168" s="684"/>
      <c r="F168" s="688">
        <v>14044.3</v>
      </c>
      <c r="G168" s="688">
        <v>0</v>
      </c>
      <c r="H168" s="688">
        <v>14044.3</v>
      </c>
      <c r="I168" s="688">
        <v>0</v>
      </c>
      <c r="J168" s="688">
        <v>14044.3</v>
      </c>
      <c r="K168" s="688">
        <v>45318.57</v>
      </c>
      <c r="L168" s="688">
        <v>0</v>
      </c>
      <c r="M168" s="688">
        <v>45318.57</v>
      </c>
      <c r="N168" s="688">
        <v>0</v>
      </c>
      <c r="O168" s="689">
        <v>45318.57</v>
      </c>
    </row>
    <row r="169" spans="1:15">
      <c r="A169" s="690"/>
      <c r="B169" s="682" t="s">
        <v>1586</v>
      </c>
      <c r="C169" s="682"/>
      <c r="D169" s="687">
        <v>283537533.10000002</v>
      </c>
      <c r="E169" s="684"/>
      <c r="F169" s="688">
        <v>154578341.44999999</v>
      </c>
      <c r="G169" s="688">
        <v>782939.24</v>
      </c>
      <c r="H169" s="688">
        <v>155361280.69</v>
      </c>
      <c r="I169" s="688">
        <v>0</v>
      </c>
      <c r="J169" s="688">
        <v>155361280.69</v>
      </c>
      <c r="K169" s="688">
        <v>282737193.86000001</v>
      </c>
      <c r="L169" s="688">
        <v>800339.24</v>
      </c>
      <c r="M169" s="688">
        <v>283537533.10000002</v>
      </c>
      <c r="N169" s="688">
        <v>0</v>
      </c>
      <c r="O169" s="689">
        <v>283537533.10000002</v>
      </c>
    </row>
    <row r="170" spans="1:15">
      <c r="A170" s="690"/>
      <c r="B170" s="682"/>
      <c r="C170" s="682"/>
      <c r="D170" s="683"/>
      <c r="E170" s="684"/>
      <c r="F170" s="685"/>
      <c r="G170" s="685"/>
      <c r="H170" s="685"/>
      <c r="I170" s="685"/>
      <c r="J170" s="685"/>
      <c r="K170" s="685"/>
      <c r="L170" s="685"/>
      <c r="M170" s="685"/>
      <c r="N170" s="685"/>
      <c r="O170" s="686"/>
    </row>
    <row r="171" spans="1:15">
      <c r="A171" s="690"/>
      <c r="B171" s="682" t="s">
        <v>1587</v>
      </c>
      <c r="C171" s="682"/>
      <c r="D171" s="687">
        <v>-164568096.71000001</v>
      </c>
      <c r="E171" s="684"/>
      <c r="F171" s="688">
        <v>-86011967.569999993</v>
      </c>
      <c r="G171" s="688">
        <v>-1149709.98</v>
      </c>
      <c r="H171" s="688">
        <v>-87161677.549999997</v>
      </c>
      <c r="I171" s="688">
        <v>106268</v>
      </c>
      <c r="J171" s="688">
        <v>-87055409.549999997</v>
      </c>
      <c r="K171" s="688">
        <v>-163349115.06999999</v>
      </c>
      <c r="L171" s="688">
        <v>-1652313.64</v>
      </c>
      <c r="M171" s="688">
        <v>-165001428.71000001</v>
      </c>
      <c r="N171" s="688">
        <v>433332</v>
      </c>
      <c r="O171" s="689">
        <v>-164568096.71000001</v>
      </c>
    </row>
    <row r="172" spans="1:15">
      <c r="A172" s="690"/>
      <c r="B172" s="682"/>
      <c r="C172" s="682"/>
      <c r="D172" s="683"/>
      <c r="E172" s="684"/>
      <c r="F172" s="685"/>
      <c r="G172" s="685"/>
      <c r="H172" s="685"/>
      <c r="I172" s="685"/>
      <c r="J172" s="685"/>
      <c r="K172" s="685"/>
      <c r="L172" s="685"/>
      <c r="M172" s="685"/>
      <c r="N172" s="685"/>
      <c r="O172" s="686"/>
    </row>
    <row r="173" spans="1:15">
      <c r="A173" s="681" t="s">
        <v>1094</v>
      </c>
      <c r="B173" s="682" t="s">
        <v>981</v>
      </c>
      <c r="C173" s="682" t="s">
        <v>1588</v>
      </c>
      <c r="D173" s="683">
        <v>15801869.380000001</v>
      </c>
      <c r="E173" s="684"/>
      <c r="F173" s="685">
        <v>4507223.17</v>
      </c>
      <c r="G173" s="685">
        <v>363664.05</v>
      </c>
      <c r="H173" s="685">
        <v>4870887.22</v>
      </c>
      <c r="I173" s="685">
        <v>0</v>
      </c>
      <c r="J173" s="685">
        <v>4870887.22</v>
      </c>
      <c r="K173" s="685">
        <v>15438205.33</v>
      </c>
      <c r="L173" s="685">
        <v>363664.05</v>
      </c>
      <c r="M173" s="685">
        <v>15801869.380000001</v>
      </c>
      <c r="N173" s="685">
        <v>0</v>
      </c>
      <c r="O173" s="686">
        <v>15801869.380000001</v>
      </c>
    </row>
    <row r="174" spans="1:15">
      <c r="A174" s="681" t="s">
        <v>1095</v>
      </c>
      <c r="B174" s="682" t="s">
        <v>1589</v>
      </c>
      <c r="C174" s="682" t="s">
        <v>1588</v>
      </c>
      <c r="D174" s="683">
        <v>2613102.59</v>
      </c>
      <c r="E174" s="684"/>
      <c r="F174" s="685">
        <v>846839.02</v>
      </c>
      <c r="G174" s="685">
        <v>0</v>
      </c>
      <c r="H174" s="685">
        <v>846839.02</v>
      </c>
      <c r="I174" s="685">
        <v>0</v>
      </c>
      <c r="J174" s="685">
        <v>846839.02</v>
      </c>
      <c r="K174" s="685">
        <v>2613102.59</v>
      </c>
      <c r="L174" s="685">
        <v>0</v>
      </c>
      <c r="M174" s="685">
        <v>2613102.59</v>
      </c>
      <c r="N174" s="685">
        <v>0</v>
      </c>
      <c r="O174" s="686">
        <v>2613102.59</v>
      </c>
    </row>
    <row r="175" spans="1:15">
      <c r="A175" s="681" t="s">
        <v>1097</v>
      </c>
      <c r="B175" s="682" t="s">
        <v>985</v>
      </c>
      <c r="C175" s="682" t="s">
        <v>1588</v>
      </c>
      <c r="D175" s="683">
        <v>1494888.39</v>
      </c>
      <c r="E175" s="684"/>
      <c r="F175" s="685">
        <v>607382.42000000004</v>
      </c>
      <c r="G175" s="685">
        <v>0</v>
      </c>
      <c r="H175" s="685">
        <v>607382.42000000004</v>
      </c>
      <c r="I175" s="685">
        <v>0</v>
      </c>
      <c r="J175" s="685">
        <v>607382.42000000004</v>
      </c>
      <c r="K175" s="685">
        <v>1494888.39</v>
      </c>
      <c r="L175" s="685">
        <v>0</v>
      </c>
      <c r="M175" s="685">
        <v>1494888.39</v>
      </c>
      <c r="N175" s="685">
        <v>0</v>
      </c>
      <c r="O175" s="686">
        <v>1494888.39</v>
      </c>
    </row>
    <row r="176" spans="1:15">
      <c r="A176" s="681" t="s">
        <v>1099</v>
      </c>
      <c r="B176" s="682" t="s">
        <v>1175</v>
      </c>
      <c r="C176" s="682" t="s">
        <v>1588</v>
      </c>
      <c r="D176" s="683">
        <v>0</v>
      </c>
      <c r="E176" s="684"/>
      <c r="F176" s="685">
        <v>106268</v>
      </c>
      <c r="G176" s="685">
        <v>0</v>
      </c>
      <c r="H176" s="685">
        <v>106268</v>
      </c>
      <c r="I176" s="685">
        <v>-106268</v>
      </c>
      <c r="J176" s="685">
        <v>0</v>
      </c>
      <c r="K176" s="685">
        <v>433332</v>
      </c>
      <c r="L176" s="685">
        <v>0</v>
      </c>
      <c r="M176" s="685">
        <v>433332</v>
      </c>
      <c r="N176" s="685">
        <v>-433332</v>
      </c>
      <c r="O176" s="686">
        <v>0</v>
      </c>
    </row>
    <row r="177" spans="1:15">
      <c r="A177" s="681" t="s">
        <v>1590</v>
      </c>
      <c r="B177" s="682" t="s">
        <v>957</v>
      </c>
      <c r="C177" s="682" t="s">
        <v>1588</v>
      </c>
      <c r="D177" s="683">
        <v>866735.61</v>
      </c>
      <c r="E177" s="684"/>
      <c r="F177" s="685">
        <v>327420</v>
      </c>
      <c r="G177" s="685">
        <v>0</v>
      </c>
      <c r="H177" s="685">
        <v>327420</v>
      </c>
      <c r="I177" s="685">
        <v>0</v>
      </c>
      <c r="J177" s="685">
        <v>327420</v>
      </c>
      <c r="K177" s="685">
        <v>866735.61</v>
      </c>
      <c r="L177" s="685">
        <v>0</v>
      </c>
      <c r="M177" s="685">
        <v>866735.61</v>
      </c>
      <c r="N177" s="685">
        <v>0</v>
      </c>
      <c r="O177" s="686">
        <v>866735.61</v>
      </c>
    </row>
    <row r="178" spans="1:15">
      <c r="A178" s="681" t="s">
        <v>1591</v>
      </c>
      <c r="B178" s="682" t="s">
        <v>989</v>
      </c>
      <c r="C178" s="682" t="s">
        <v>1588</v>
      </c>
      <c r="D178" s="683">
        <v>2139148.85</v>
      </c>
      <c r="E178" s="684"/>
      <c r="F178" s="685">
        <v>449960.1</v>
      </c>
      <c r="G178" s="685">
        <v>212129.49</v>
      </c>
      <c r="H178" s="685">
        <v>662089.59</v>
      </c>
      <c r="I178" s="685">
        <v>0</v>
      </c>
      <c r="J178" s="685">
        <v>662089.59</v>
      </c>
      <c r="K178" s="685">
        <v>1927019.36</v>
      </c>
      <c r="L178" s="685">
        <v>212129.49</v>
      </c>
      <c r="M178" s="685">
        <v>2139148.85</v>
      </c>
      <c r="N178" s="685">
        <v>0</v>
      </c>
      <c r="O178" s="686">
        <v>2139148.85</v>
      </c>
    </row>
    <row r="179" spans="1:15">
      <c r="A179" s="681" t="s">
        <v>1592</v>
      </c>
      <c r="B179" s="682" t="s">
        <v>997</v>
      </c>
      <c r="C179" s="682" t="s">
        <v>1588</v>
      </c>
      <c r="D179" s="683">
        <v>722214.11</v>
      </c>
      <c r="E179" s="684"/>
      <c r="F179" s="685">
        <v>409473.37</v>
      </c>
      <c r="G179" s="685">
        <v>18300</v>
      </c>
      <c r="H179" s="685">
        <v>427773.37</v>
      </c>
      <c r="I179" s="685">
        <v>0</v>
      </c>
      <c r="J179" s="685">
        <v>427773.37</v>
      </c>
      <c r="K179" s="685">
        <v>722214.11</v>
      </c>
      <c r="L179" s="685">
        <v>0</v>
      </c>
      <c r="M179" s="685">
        <v>722214.11</v>
      </c>
      <c r="N179" s="685">
        <v>0</v>
      </c>
      <c r="O179" s="686">
        <v>722214.11</v>
      </c>
    </row>
    <row r="180" spans="1:15">
      <c r="A180" s="681" t="s">
        <v>1593</v>
      </c>
      <c r="B180" s="682" t="s">
        <v>1594</v>
      </c>
      <c r="C180" s="682" t="s">
        <v>1588</v>
      </c>
      <c r="D180" s="683">
        <v>68183.399999999994</v>
      </c>
      <c r="E180" s="684"/>
      <c r="F180" s="685">
        <v>9333.4</v>
      </c>
      <c r="G180" s="685">
        <v>58850</v>
      </c>
      <c r="H180" s="685">
        <v>68183.399999999994</v>
      </c>
      <c r="I180" s="685">
        <v>0</v>
      </c>
      <c r="J180" s="685">
        <v>68183.399999999994</v>
      </c>
      <c r="K180" s="685">
        <v>9333.4</v>
      </c>
      <c r="L180" s="685">
        <v>58850</v>
      </c>
      <c r="M180" s="685">
        <v>68183.399999999994</v>
      </c>
      <c r="N180" s="685">
        <v>0</v>
      </c>
      <c r="O180" s="686">
        <v>68183.399999999994</v>
      </c>
    </row>
    <row r="181" spans="1:15">
      <c r="A181" s="681" t="s">
        <v>1130</v>
      </c>
      <c r="B181" s="682" t="s">
        <v>931</v>
      </c>
      <c r="C181" s="682" t="s">
        <v>1588</v>
      </c>
      <c r="D181" s="683">
        <v>4854968</v>
      </c>
      <c r="E181" s="684"/>
      <c r="F181" s="685">
        <v>1681082</v>
      </c>
      <c r="G181" s="685">
        <v>0</v>
      </c>
      <c r="H181" s="685">
        <v>1681082</v>
      </c>
      <c r="I181" s="685">
        <v>0</v>
      </c>
      <c r="J181" s="685">
        <v>1681082</v>
      </c>
      <c r="K181" s="685">
        <v>4854968</v>
      </c>
      <c r="L181" s="685">
        <v>0</v>
      </c>
      <c r="M181" s="685">
        <v>4854968</v>
      </c>
      <c r="N181" s="685">
        <v>0</v>
      </c>
      <c r="O181" s="686">
        <v>4854968</v>
      </c>
    </row>
    <row r="182" spans="1:15">
      <c r="A182" s="681" t="s">
        <v>1131</v>
      </c>
      <c r="B182" s="682" t="s">
        <v>933</v>
      </c>
      <c r="C182" s="682" t="s">
        <v>1588</v>
      </c>
      <c r="D182" s="683">
        <v>4569</v>
      </c>
      <c r="E182" s="684"/>
      <c r="F182" s="685">
        <v>-744</v>
      </c>
      <c r="G182" s="685">
        <v>0</v>
      </c>
      <c r="H182" s="685">
        <v>-744</v>
      </c>
      <c r="I182" s="685">
        <v>0</v>
      </c>
      <c r="J182" s="685">
        <v>-744</v>
      </c>
      <c r="K182" s="685">
        <v>4569</v>
      </c>
      <c r="L182" s="685">
        <v>0</v>
      </c>
      <c r="M182" s="685">
        <v>4569</v>
      </c>
      <c r="N182" s="685">
        <v>0</v>
      </c>
      <c r="O182" s="686">
        <v>4569</v>
      </c>
    </row>
    <row r="183" spans="1:15">
      <c r="A183" s="681" t="s">
        <v>1132</v>
      </c>
      <c r="B183" s="682" t="s">
        <v>935</v>
      </c>
      <c r="C183" s="682" t="s">
        <v>1588</v>
      </c>
      <c r="D183" s="683">
        <v>158758.70000000001</v>
      </c>
      <c r="E183" s="684"/>
      <c r="F183" s="685">
        <v>50252</v>
      </c>
      <c r="G183" s="685">
        <v>0</v>
      </c>
      <c r="H183" s="685">
        <v>50252</v>
      </c>
      <c r="I183" s="685">
        <v>0</v>
      </c>
      <c r="J183" s="685">
        <v>50252</v>
      </c>
      <c r="K183" s="685">
        <v>158758.70000000001</v>
      </c>
      <c r="L183" s="685">
        <v>0</v>
      </c>
      <c r="M183" s="685">
        <v>158758.70000000001</v>
      </c>
      <c r="N183" s="685">
        <v>0</v>
      </c>
      <c r="O183" s="686">
        <v>158758.70000000001</v>
      </c>
    </row>
    <row r="184" spans="1:15">
      <c r="A184" s="681" t="s">
        <v>1133</v>
      </c>
      <c r="B184" s="682" t="s">
        <v>1173</v>
      </c>
      <c r="C184" s="682" t="s">
        <v>1588</v>
      </c>
      <c r="D184" s="683">
        <v>35068.550000000003</v>
      </c>
      <c r="E184" s="684"/>
      <c r="F184" s="685">
        <v>13222.55</v>
      </c>
      <c r="G184" s="685">
        <v>0</v>
      </c>
      <c r="H184" s="685">
        <v>13222.55</v>
      </c>
      <c r="I184" s="685">
        <v>0</v>
      </c>
      <c r="J184" s="685">
        <v>13222.55</v>
      </c>
      <c r="K184" s="685">
        <v>35068.550000000003</v>
      </c>
      <c r="L184" s="685">
        <v>0</v>
      </c>
      <c r="M184" s="685">
        <v>35068.550000000003</v>
      </c>
      <c r="N184" s="685">
        <v>0</v>
      </c>
      <c r="O184" s="686">
        <v>35068.550000000003</v>
      </c>
    </row>
    <row r="185" spans="1:15">
      <c r="A185" s="681" t="s">
        <v>1134</v>
      </c>
      <c r="B185" s="682" t="s">
        <v>987</v>
      </c>
      <c r="C185" s="682" t="s">
        <v>1588</v>
      </c>
      <c r="D185" s="683">
        <v>1338766.6000000001</v>
      </c>
      <c r="E185" s="684"/>
      <c r="F185" s="685">
        <v>327054.67</v>
      </c>
      <c r="G185" s="685">
        <v>0</v>
      </c>
      <c r="H185" s="685">
        <v>327054.67</v>
      </c>
      <c r="I185" s="685">
        <v>0</v>
      </c>
      <c r="J185" s="685">
        <v>327054.67</v>
      </c>
      <c r="K185" s="685">
        <v>1338766.6000000001</v>
      </c>
      <c r="L185" s="685">
        <v>0</v>
      </c>
      <c r="M185" s="685">
        <v>1338766.6000000001</v>
      </c>
      <c r="N185" s="685">
        <v>0</v>
      </c>
      <c r="O185" s="686">
        <v>1338766.6000000001</v>
      </c>
    </row>
    <row r="186" spans="1:15">
      <c r="A186" s="681" t="s">
        <v>1135</v>
      </c>
      <c r="B186" s="682" t="s">
        <v>1177</v>
      </c>
      <c r="C186" s="682" t="s">
        <v>1588</v>
      </c>
      <c r="D186" s="683">
        <v>137626.03</v>
      </c>
      <c r="E186" s="684"/>
      <c r="F186" s="685">
        <v>45875.34</v>
      </c>
      <c r="G186" s="685">
        <v>0</v>
      </c>
      <c r="H186" s="685">
        <v>45875.34</v>
      </c>
      <c r="I186" s="685">
        <v>0</v>
      </c>
      <c r="J186" s="685">
        <v>45875.34</v>
      </c>
      <c r="K186" s="685">
        <v>137626.03</v>
      </c>
      <c r="L186" s="685">
        <v>0</v>
      </c>
      <c r="M186" s="685">
        <v>137626.03</v>
      </c>
      <c r="N186" s="685">
        <v>0</v>
      </c>
      <c r="O186" s="686">
        <v>137626.03</v>
      </c>
    </row>
    <row r="187" spans="1:15">
      <c r="A187" s="681" t="s">
        <v>1595</v>
      </c>
      <c r="B187" s="682" t="s">
        <v>939</v>
      </c>
      <c r="C187" s="682" t="s">
        <v>1588</v>
      </c>
      <c r="D187" s="683">
        <v>536961.34</v>
      </c>
      <c r="E187" s="684"/>
      <c r="F187" s="685">
        <v>130273.4</v>
      </c>
      <c r="G187" s="685">
        <v>0</v>
      </c>
      <c r="H187" s="685">
        <v>130273.4</v>
      </c>
      <c r="I187" s="685">
        <v>0</v>
      </c>
      <c r="J187" s="685">
        <v>130273.4</v>
      </c>
      <c r="K187" s="685">
        <v>536961.34</v>
      </c>
      <c r="L187" s="685">
        <v>0</v>
      </c>
      <c r="M187" s="685">
        <v>536961.34</v>
      </c>
      <c r="N187" s="685">
        <v>0</v>
      </c>
      <c r="O187" s="686">
        <v>536961.34</v>
      </c>
    </row>
    <row r="188" spans="1:15">
      <c r="A188" s="681" t="s">
        <v>1596</v>
      </c>
      <c r="B188" s="682" t="s">
        <v>941</v>
      </c>
      <c r="C188" s="682" t="s">
        <v>1588</v>
      </c>
      <c r="D188" s="683">
        <v>62312.24</v>
      </c>
      <c r="E188" s="684"/>
      <c r="F188" s="685">
        <v>18767.82</v>
      </c>
      <c r="G188" s="685">
        <v>0</v>
      </c>
      <c r="H188" s="685">
        <v>18767.82</v>
      </c>
      <c r="I188" s="685">
        <v>0</v>
      </c>
      <c r="J188" s="685">
        <v>18767.82</v>
      </c>
      <c r="K188" s="685">
        <v>62312.24</v>
      </c>
      <c r="L188" s="685">
        <v>0</v>
      </c>
      <c r="M188" s="685">
        <v>62312.24</v>
      </c>
      <c r="N188" s="685">
        <v>0</v>
      </c>
      <c r="O188" s="686">
        <v>62312.24</v>
      </c>
    </row>
    <row r="189" spans="1:15">
      <c r="A189" s="681" t="s">
        <v>1597</v>
      </c>
      <c r="B189" s="682" t="s">
        <v>943</v>
      </c>
      <c r="C189" s="682" t="s">
        <v>1588</v>
      </c>
      <c r="D189" s="683">
        <v>155367.67000000001</v>
      </c>
      <c r="E189" s="684"/>
      <c r="F189" s="685">
        <v>34267.839999999997</v>
      </c>
      <c r="G189" s="685">
        <v>0</v>
      </c>
      <c r="H189" s="685">
        <v>34267.839999999997</v>
      </c>
      <c r="I189" s="685">
        <v>0</v>
      </c>
      <c r="J189" s="685">
        <v>34267.839999999997</v>
      </c>
      <c r="K189" s="685">
        <v>155367.67000000001</v>
      </c>
      <c r="L189" s="685">
        <v>0</v>
      </c>
      <c r="M189" s="685">
        <v>155367.67000000001</v>
      </c>
      <c r="N189" s="685">
        <v>0</v>
      </c>
      <c r="O189" s="686">
        <v>155367.67000000001</v>
      </c>
    </row>
    <row r="190" spans="1:15">
      <c r="A190" s="681" t="s">
        <v>1598</v>
      </c>
      <c r="B190" s="682" t="s">
        <v>1599</v>
      </c>
      <c r="C190" s="682" t="s">
        <v>1588</v>
      </c>
      <c r="D190" s="683">
        <v>82269.7</v>
      </c>
      <c r="E190" s="684"/>
      <c r="F190" s="685">
        <v>32599.78</v>
      </c>
      <c r="G190" s="685">
        <v>0</v>
      </c>
      <c r="H190" s="685">
        <v>32599.78</v>
      </c>
      <c r="I190" s="685">
        <v>0</v>
      </c>
      <c r="J190" s="685">
        <v>32599.78</v>
      </c>
      <c r="K190" s="685">
        <v>82269.7</v>
      </c>
      <c r="L190" s="685">
        <v>0</v>
      </c>
      <c r="M190" s="685">
        <v>82269.7</v>
      </c>
      <c r="N190" s="685">
        <v>0</v>
      </c>
      <c r="O190" s="686">
        <v>82269.7</v>
      </c>
    </row>
    <row r="191" spans="1:15">
      <c r="A191" s="681" t="s">
        <v>1600</v>
      </c>
      <c r="B191" s="682" t="s">
        <v>937</v>
      </c>
      <c r="C191" s="682" t="s">
        <v>1588</v>
      </c>
      <c r="D191" s="683">
        <v>237565</v>
      </c>
      <c r="E191" s="684"/>
      <c r="F191" s="685">
        <v>66752</v>
      </c>
      <c r="G191" s="685">
        <v>0</v>
      </c>
      <c r="H191" s="685">
        <v>66752</v>
      </c>
      <c r="I191" s="685">
        <v>0</v>
      </c>
      <c r="J191" s="685">
        <v>66752</v>
      </c>
      <c r="K191" s="685">
        <v>237565</v>
      </c>
      <c r="L191" s="685">
        <v>0</v>
      </c>
      <c r="M191" s="685">
        <v>237565</v>
      </c>
      <c r="N191" s="685">
        <v>0</v>
      </c>
      <c r="O191" s="686">
        <v>237565</v>
      </c>
    </row>
    <row r="192" spans="1:15">
      <c r="A192" s="681" t="s">
        <v>1601</v>
      </c>
      <c r="B192" s="682" t="s">
        <v>1138</v>
      </c>
      <c r="C192" s="682" t="s">
        <v>1588</v>
      </c>
      <c r="D192" s="683">
        <v>26679.8</v>
      </c>
      <c r="E192" s="684"/>
      <c r="F192" s="685">
        <v>6060</v>
      </c>
      <c r="G192" s="685">
        <v>-150</v>
      </c>
      <c r="H192" s="685">
        <v>5910</v>
      </c>
      <c r="I192" s="685">
        <v>0</v>
      </c>
      <c r="J192" s="685">
        <v>5910</v>
      </c>
      <c r="K192" s="685">
        <v>26679.8</v>
      </c>
      <c r="L192" s="685">
        <v>0</v>
      </c>
      <c r="M192" s="685">
        <v>26679.8</v>
      </c>
      <c r="N192" s="685">
        <v>0</v>
      </c>
      <c r="O192" s="686">
        <v>26679.8</v>
      </c>
    </row>
    <row r="193" spans="1:15">
      <c r="A193" s="681" t="s">
        <v>1602</v>
      </c>
      <c r="B193" s="682" t="s">
        <v>951</v>
      </c>
      <c r="C193" s="682" t="s">
        <v>1588</v>
      </c>
      <c r="D193" s="683">
        <v>31752.2</v>
      </c>
      <c r="E193" s="684"/>
      <c r="F193" s="685">
        <v>6401</v>
      </c>
      <c r="G193" s="685">
        <v>0</v>
      </c>
      <c r="H193" s="685">
        <v>6401</v>
      </c>
      <c r="I193" s="685">
        <v>0</v>
      </c>
      <c r="J193" s="685">
        <v>6401</v>
      </c>
      <c r="K193" s="685">
        <v>31752.2</v>
      </c>
      <c r="L193" s="685">
        <v>0</v>
      </c>
      <c r="M193" s="685">
        <v>31752.2</v>
      </c>
      <c r="N193" s="685">
        <v>0</v>
      </c>
      <c r="O193" s="686">
        <v>31752.2</v>
      </c>
    </row>
    <row r="194" spans="1:15">
      <c r="A194" s="681" t="s">
        <v>1603</v>
      </c>
      <c r="B194" s="682" t="s">
        <v>1145</v>
      </c>
      <c r="C194" s="682" t="s">
        <v>1588</v>
      </c>
      <c r="D194" s="683">
        <v>51034.93</v>
      </c>
      <c r="E194" s="684"/>
      <c r="F194" s="685">
        <v>45458.93</v>
      </c>
      <c r="G194" s="685">
        <v>0</v>
      </c>
      <c r="H194" s="685">
        <v>45458.93</v>
      </c>
      <c r="I194" s="685">
        <v>0</v>
      </c>
      <c r="J194" s="685">
        <v>45458.93</v>
      </c>
      <c r="K194" s="685">
        <v>51034.93</v>
      </c>
      <c r="L194" s="685">
        <v>0</v>
      </c>
      <c r="M194" s="685">
        <v>51034.93</v>
      </c>
      <c r="N194" s="685">
        <v>0</v>
      </c>
      <c r="O194" s="686">
        <v>51034.93</v>
      </c>
    </row>
    <row r="195" spans="1:15">
      <c r="A195" s="681" t="s">
        <v>1604</v>
      </c>
      <c r="B195" s="682" t="s">
        <v>955</v>
      </c>
      <c r="C195" s="682" t="s">
        <v>1588</v>
      </c>
      <c r="D195" s="683">
        <v>91133.94</v>
      </c>
      <c r="E195" s="684"/>
      <c r="F195" s="685">
        <v>31123</v>
      </c>
      <c r="G195" s="685">
        <v>0</v>
      </c>
      <c r="H195" s="685">
        <v>31123</v>
      </c>
      <c r="I195" s="685">
        <v>0</v>
      </c>
      <c r="J195" s="685">
        <v>31123</v>
      </c>
      <c r="K195" s="685">
        <v>91133.94</v>
      </c>
      <c r="L195" s="685">
        <v>0</v>
      </c>
      <c r="M195" s="685">
        <v>91133.94</v>
      </c>
      <c r="N195" s="685">
        <v>0</v>
      </c>
      <c r="O195" s="686">
        <v>91133.94</v>
      </c>
    </row>
    <row r="196" spans="1:15">
      <c r="A196" s="681" t="s">
        <v>1605</v>
      </c>
      <c r="B196" s="682" t="s">
        <v>959</v>
      </c>
      <c r="C196" s="682" t="s">
        <v>1588</v>
      </c>
      <c r="D196" s="683">
        <v>5766.26</v>
      </c>
      <c r="E196" s="684"/>
      <c r="F196" s="685">
        <v>3016.52</v>
      </c>
      <c r="G196" s="685">
        <v>0</v>
      </c>
      <c r="H196" s="685">
        <v>3016.52</v>
      </c>
      <c r="I196" s="685">
        <v>0</v>
      </c>
      <c r="J196" s="685">
        <v>3016.52</v>
      </c>
      <c r="K196" s="685">
        <v>5766.26</v>
      </c>
      <c r="L196" s="685">
        <v>0</v>
      </c>
      <c r="M196" s="685">
        <v>5766.26</v>
      </c>
      <c r="N196" s="685">
        <v>0</v>
      </c>
      <c r="O196" s="686">
        <v>5766.26</v>
      </c>
    </row>
    <row r="197" spans="1:15">
      <c r="A197" s="681" t="s">
        <v>1606</v>
      </c>
      <c r="B197" s="682" t="s">
        <v>1153</v>
      </c>
      <c r="C197" s="682" t="s">
        <v>1588</v>
      </c>
      <c r="D197" s="683">
        <v>41326</v>
      </c>
      <c r="E197" s="684"/>
      <c r="F197" s="685">
        <v>14231</v>
      </c>
      <c r="G197" s="685">
        <v>0</v>
      </c>
      <c r="H197" s="685">
        <v>14231</v>
      </c>
      <c r="I197" s="685">
        <v>0</v>
      </c>
      <c r="J197" s="685">
        <v>14231</v>
      </c>
      <c r="K197" s="685">
        <v>41326</v>
      </c>
      <c r="L197" s="685">
        <v>0</v>
      </c>
      <c r="M197" s="685">
        <v>41326</v>
      </c>
      <c r="N197" s="685">
        <v>0</v>
      </c>
      <c r="O197" s="686">
        <v>41326</v>
      </c>
    </row>
    <row r="198" spans="1:15">
      <c r="A198" s="681" t="s">
        <v>1607</v>
      </c>
      <c r="B198" s="682" t="s">
        <v>1608</v>
      </c>
      <c r="C198" s="682" t="s">
        <v>1588</v>
      </c>
      <c r="D198" s="683">
        <v>25079</v>
      </c>
      <c r="E198" s="684"/>
      <c r="F198" s="685">
        <v>1227</v>
      </c>
      <c r="G198" s="685">
        <v>0</v>
      </c>
      <c r="H198" s="685">
        <v>1227</v>
      </c>
      <c r="I198" s="685">
        <v>0</v>
      </c>
      <c r="J198" s="685">
        <v>1227</v>
      </c>
      <c r="K198" s="685">
        <v>25079</v>
      </c>
      <c r="L198" s="685">
        <v>0</v>
      </c>
      <c r="M198" s="685">
        <v>25079</v>
      </c>
      <c r="N198" s="685">
        <v>0</v>
      </c>
      <c r="O198" s="686">
        <v>25079</v>
      </c>
    </row>
    <row r="199" spans="1:15">
      <c r="A199" s="681" t="s">
        <v>1609</v>
      </c>
      <c r="B199" s="682" t="s">
        <v>1610</v>
      </c>
      <c r="C199" s="682" t="s">
        <v>1588</v>
      </c>
      <c r="D199" s="683">
        <v>10000</v>
      </c>
      <c r="E199" s="684"/>
      <c r="F199" s="685">
        <v>0</v>
      </c>
      <c r="G199" s="685">
        <v>0</v>
      </c>
      <c r="H199" s="685">
        <v>0</v>
      </c>
      <c r="I199" s="685">
        <v>0</v>
      </c>
      <c r="J199" s="685">
        <v>0</v>
      </c>
      <c r="K199" s="685">
        <v>10000</v>
      </c>
      <c r="L199" s="685">
        <v>0</v>
      </c>
      <c r="M199" s="685">
        <v>10000</v>
      </c>
      <c r="N199" s="685">
        <v>0</v>
      </c>
      <c r="O199" s="686">
        <v>10000</v>
      </c>
    </row>
    <row r="200" spans="1:15">
      <c r="A200" s="681" t="s">
        <v>1611</v>
      </c>
      <c r="B200" s="682" t="s">
        <v>1612</v>
      </c>
      <c r="C200" s="682" t="s">
        <v>1588</v>
      </c>
      <c r="D200" s="683">
        <v>213218.56</v>
      </c>
      <c r="E200" s="684"/>
      <c r="F200" s="685">
        <v>0</v>
      </c>
      <c r="G200" s="685">
        <v>0</v>
      </c>
      <c r="H200" s="685">
        <v>0</v>
      </c>
      <c r="I200" s="685">
        <v>0</v>
      </c>
      <c r="J200" s="685">
        <v>0</v>
      </c>
      <c r="K200" s="685">
        <v>213218.56</v>
      </c>
      <c r="L200" s="685">
        <v>0</v>
      </c>
      <c r="M200" s="685">
        <v>213218.56</v>
      </c>
      <c r="N200" s="685">
        <v>0</v>
      </c>
      <c r="O200" s="686">
        <v>213218.56</v>
      </c>
    </row>
    <row r="201" spans="1:15">
      <c r="A201" s="681" t="s">
        <v>1613</v>
      </c>
      <c r="B201" s="682" t="s">
        <v>1149</v>
      </c>
      <c r="C201" s="682" t="s">
        <v>1588</v>
      </c>
      <c r="D201" s="683">
        <v>88066.79</v>
      </c>
      <c r="E201" s="684"/>
      <c r="F201" s="685">
        <v>25502.91</v>
      </c>
      <c r="G201" s="685">
        <v>0</v>
      </c>
      <c r="H201" s="685">
        <v>25502.91</v>
      </c>
      <c r="I201" s="685">
        <v>0</v>
      </c>
      <c r="J201" s="685">
        <v>25502.91</v>
      </c>
      <c r="K201" s="685">
        <v>88066.79</v>
      </c>
      <c r="L201" s="685">
        <v>0</v>
      </c>
      <c r="M201" s="685">
        <v>88066.79</v>
      </c>
      <c r="N201" s="685">
        <v>0</v>
      </c>
      <c r="O201" s="686">
        <v>88066.79</v>
      </c>
    </row>
    <row r="202" spans="1:15">
      <c r="A202" s="681" t="s">
        <v>1614</v>
      </c>
      <c r="B202" s="682" t="s">
        <v>1151</v>
      </c>
      <c r="C202" s="682" t="s">
        <v>1588</v>
      </c>
      <c r="D202" s="683">
        <v>70018.77</v>
      </c>
      <c r="E202" s="684"/>
      <c r="F202" s="685">
        <v>20466.09</v>
      </c>
      <c r="G202" s="685">
        <v>0</v>
      </c>
      <c r="H202" s="685">
        <v>20466.09</v>
      </c>
      <c r="I202" s="685">
        <v>0</v>
      </c>
      <c r="J202" s="685">
        <v>20466.09</v>
      </c>
      <c r="K202" s="685">
        <v>70018.77</v>
      </c>
      <c r="L202" s="685">
        <v>0</v>
      </c>
      <c r="M202" s="685">
        <v>70018.77</v>
      </c>
      <c r="N202" s="685">
        <v>0</v>
      </c>
      <c r="O202" s="686">
        <v>70018.77</v>
      </c>
    </row>
    <row r="203" spans="1:15">
      <c r="A203" s="681" t="s">
        <v>1615</v>
      </c>
      <c r="B203" s="682" t="s">
        <v>1140</v>
      </c>
      <c r="C203" s="682" t="s">
        <v>1588</v>
      </c>
      <c r="D203" s="683">
        <v>3316121.86</v>
      </c>
      <c r="E203" s="684"/>
      <c r="F203" s="685">
        <v>1780105.06</v>
      </c>
      <c r="G203" s="685">
        <v>36100.870000000003</v>
      </c>
      <c r="H203" s="685">
        <v>1816205.93</v>
      </c>
      <c r="I203" s="685">
        <v>0</v>
      </c>
      <c r="J203" s="685">
        <v>1816205.93</v>
      </c>
      <c r="K203" s="685">
        <v>3280020.99</v>
      </c>
      <c r="L203" s="685">
        <v>36100.870000000003</v>
      </c>
      <c r="M203" s="685">
        <v>3316121.86</v>
      </c>
      <c r="N203" s="685">
        <v>0</v>
      </c>
      <c r="O203" s="686">
        <v>3316121.86</v>
      </c>
    </row>
    <row r="204" spans="1:15">
      <c r="A204" s="681" t="s">
        <v>1616</v>
      </c>
      <c r="B204" s="682" t="s">
        <v>1142</v>
      </c>
      <c r="C204" s="682" t="s">
        <v>1588</v>
      </c>
      <c r="D204" s="683">
        <v>150936.39000000001</v>
      </c>
      <c r="E204" s="684"/>
      <c r="F204" s="685">
        <v>60946.14</v>
      </c>
      <c r="G204" s="685">
        <v>0</v>
      </c>
      <c r="H204" s="685">
        <v>60946.14</v>
      </c>
      <c r="I204" s="685">
        <v>0</v>
      </c>
      <c r="J204" s="685">
        <v>60946.14</v>
      </c>
      <c r="K204" s="685">
        <v>150936.39000000001</v>
      </c>
      <c r="L204" s="685">
        <v>0</v>
      </c>
      <c r="M204" s="685">
        <v>150936.39000000001</v>
      </c>
      <c r="N204" s="685">
        <v>0</v>
      </c>
      <c r="O204" s="686">
        <v>150936.39000000001</v>
      </c>
    </row>
    <row r="205" spans="1:15">
      <c r="A205" s="681" t="s">
        <v>1617</v>
      </c>
      <c r="B205" s="682" t="s">
        <v>1165</v>
      </c>
      <c r="C205" s="682" t="s">
        <v>1588</v>
      </c>
      <c r="D205" s="683">
        <v>128803.22</v>
      </c>
      <c r="E205" s="684"/>
      <c r="F205" s="685">
        <v>0</v>
      </c>
      <c r="G205" s="685">
        <v>0</v>
      </c>
      <c r="H205" s="685">
        <v>0</v>
      </c>
      <c r="I205" s="685">
        <v>0</v>
      </c>
      <c r="J205" s="685">
        <v>0</v>
      </c>
      <c r="K205" s="685">
        <v>128803.22</v>
      </c>
      <c r="L205" s="685">
        <v>0</v>
      </c>
      <c r="M205" s="685">
        <v>128803.22</v>
      </c>
      <c r="N205" s="685">
        <v>0</v>
      </c>
      <c r="O205" s="686">
        <v>128803.22</v>
      </c>
    </row>
    <row r="206" spans="1:15">
      <c r="A206" s="681" t="s">
        <v>1618</v>
      </c>
      <c r="B206" s="682" t="s">
        <v>890</v>
      </c>
      <c r="C206" s="682" t="s">
        <v>1588</v>
      </c>
      <c r="D206" s="683">
        <v>13712687</v>
      </c>
      <c r="E206" s="684"/>
      <c r="F206" s="685">
        <v>7555282.7999999998</v>
      </c>
      <c r="G206" s="685">
        <v>137267.20000000001</v>
      </c>
      <c r="H206" s="685">
        <v>7692550</v>
      </c>
      <c r="I206" s="685">
        <v>0</v>
      </c>
      <c r="J206" s="685">
        <v>7692550</v>
      </c>
      <c r="K206" s="685">
        <v>13575419.800000001</v>
      </c>
      <c r="L206" s="685">
        <v>137267.20000000001</v>
      </c>
      <c r="M206" s="685">
        <v>13712687</v>
      </c>
      <c r="N206" s="685">
        <v>0</v>
      </c>
      <c r="O206" s="686">
        <v>13712687</v>
      </c>
    </row>
    <row r="207" spans="1:15">
      <c r="A207" s="681" t="s">
        <v>1619</v>
      </c>
      <c r="B207" s="682" t="s">
        <v>1620</v>
      </c>
      <c r="C207" s="682" t="s">
        <v>1588</v>
      </c>
      <c r="D207" s="683">
        <v>91481.97</v>
      </c>
      <c r="E207" s="684"/>
      <c r="F207" s="685">
        <v>40635.199999999997</v>
      </c>
      <c r="G207" s="685">
        <v>0</v>
      </c>
      <c r="H207" s="685">
        <v>40635.199999999997</v>
      </c>
      <c r="I207" s="685">
        <v>0</v>
      </c>
      <c r="J207" s="685">
        <v>40635.199999999997</v>
      </c>
      <c r="K207" s="685">
        <v>91481.97</v>
      </c>
      <c r="L207" s="685">
        <v>0</v>
      </c>
      <c r="M207" s="685">
        <v>91481.97</v>
      </c>
      <c r="N207" s="685">
        <v>0</v>
      </c>
      <c r="O207" s="686">
        <v>91481.97</v>
      </c>
    </row>
    <row r="208" spans="1:15">
      <c r="A208" s="681" t="s">
        <v>1621</v>
      </c>
      <c r="B208" s="682" t="s">
        <v>921</v>
      </c>
      <c r="C208" s="682" t="s">
        <v>1588</v>
      </c>
      <c r="D208" s="683">
        <v>75182.59</v>
      </c>
      <c r="E208" s="684"/>
      <c r="F208" s="685">
        <v>29184.94</v>
      </c>
      <c r="G208" s="685">
        <v>0</v>
      </c>
      <c r="H208" s="685">
        <v>29184.94</v>
      </c>
      <c r="I208" s="685">
        <v>0</v>
      </c>
      <c r="J208" s="685">
        <v>29184.94</v>
      </c>
      <c r="K208" s="685">
        <v>75182.59</v>
      </c>
      <c r="L208" s="685">
        <v>0</v>
      </c>
      <c r="M208" s="685">
        <v>75182.59</v>
      </c>
      <c r="N208" s="685">
        <v>0</v>
      </c>
      <c r="O208" s="686">
        <v>75182.59</v>
      </c>
    </row>
    <row r="209" spans="1:15">
      <c r="A209" s="681" t="s">
        <v>1622</v>
      </c>
      <c r="B209" s="682" t="s">
        <v>923</v>
      </c>
      <c r="C209" s="682" t="s">
        <v>1588</v>
      </c>
      <c r="D209" s="683">
        <v>45318.57</v>
      </c>
      <c r="E209" s="684"/>
      <c r="F209" s="685">
        <v>14044.3</v>
      </c>
      <c r="G209" s="685">
        <v>0</v>
      </c>
      <c r="H209" s="685">
        <v>14044.3</v>
      </c>
      <c r="I209" s="685">
        <v>0</v>
      </c>
      <c r="J209" s="685">
        <v>14044.3</v>
      </c>
      <c r="K209" s="685">
        <v>45318.57</v>
      </c>
      <c r="L209" s="685">
        <v>0</v>
      </c>
      <c r="M209" s="685">
        <v>45318.57</v>
      </c>
      <c r="N209" s="685">
        <v>0</v>
      </c>
      <c r="O209" s="686">
        <v>45318.57</v>
      </c>
    </row>
    <row r="210" spans="1:15">
      <c r="A210" s="681" t="s">
        <v>1623</v>
      </c>
      <c r="B210" s="682" t="s">
        <v>1179</v>
      </c>
      <c r="C210" s="682" t="s">
        <v>1588</v>
      </c>
      <c r="D210" s="683">
        <v>4768683.58</v>
      </c>
      <c r="E210" s="684"/>
      <c r="F210" s="685">
        <v>1982412.95</v>
      </c>
      <c r="G210" s="685">
        <v>0</v>
      </c>
      <c r="H210" s="685">
        <v>1982412.95</v>
      </c>
      <c r="I210" s="685">
        <v>0</v>
      </c>
      <c r="J210" s="685">
        <v>1982412.95</v>
      </c>
      <c r="K210" s="685">
        <v>4768683.58</v>
      </c>
      <c r="L210" s="685">
        <v>0</v>
      </c>
      <c r="M210" s="685">
        <v>4768683.58</v>
      </c>
      <c r="N210" s="685">
        <v>0</v>
      </c>
      <c r="O210" s="686">
        <v>4768683.58</v>
      </c>
    </row>
    <row r="211" spans="1:15">
      <c r="A211" s="681" t="s">
        <v>1624</v>
      </c>
      <c r="B211" s="682" t="s">
        <v>1181</v>
      </c>
      <c r="C211" s="682" t="s">
        <v>1588</v>
      </c>
      <c r="D211" s="683">
        <v>687571.85</v>
      </c>
      <c r="E211" s="684"/>
      <c r="F211" s="685">
        <v>244411.18</v>
      </c>
      <c r="G211" s="685">
        <v>0</v>
      </c>
      <c r="H211" s="685">
        <v>244411.18</v>
      </c>
      <c r="I211" s="685">
        <v>0</v>
      </c>
      <c r="J211" s="685">
        <v>244411.18</v>
      </c>
      <c r="K211" s="685">
        <v>687571.85</v>
      </c>
      <c r="L211" s="685">
        <v>0</v>
      </c>
      <c r="M211" s="685">
        <v>687571.85</v>
      </c>
      <c r="N211" s="685">
        <v>0</v>
      </c>
      <c r="O211" s="686">
        <v>687571.85</v>
      </c>
    </row>
    <row r="212" spans="1:15">
      <c r="A212" s="681" t="s">
        <v>1625</v>
      </c>
      <c r="B212" s="682" t="s">
        <v>1626</v>
      </c>
      <c r="C212" s="682" t="s">
        <v>1588</v>
      </c>
      <c r="D212" s="683">
        <v>165844.12</v>
      </c>
      <c r="E212" s="684"/>
      <c r="F212" s="685">
        <v>56073.919999999998</v>
      </c>
      <c r="G212" s="685">
        <v>0</v>
      </c>
      <c r="H212" s="685">
        <v>56073.919999999998</v>
      </c>
      <c r="I212" s="685">
        <v>0</v>
      </c>
      <c r="J212" s="685">
        <v>56073.919999999998</v>
      </c>
      <c r="K212" s="685">
        <v>165844.12</v>
      </c>
      <c r="L212" s="685">
        <v>0</v>
      </c>
      <c r="M212" s="685">
        <v>165844.12</v>
      </c>
      <c r="N212" s="685">
        <v>0</v>
      </c>
      <c r="O212" s="686">
        <v>165844.12</v>
      </c>
    </row>
    <row r="213" spans="1:15">
      <c r="A213" s="681" t="s">
        <v>1627</v>
      </c>
      <c r="B213" s="682" t="s">
        <v>965</v>
      </c>
      <c r="C213" s="682" t="s">
        <v>1588</v>
      </c>
      <c r="D213" s="683">
        <v>13570.57</v>
      </c>
      <c r="E213" s="684"/>
      <c r="F213" s="685">
        <v>8924.7199999999993</v>
      </c>
      <c r="G213" s="685">
        <v>2919.08</v>
      </c>
      <c r="H213" s="685">
        <v>11843.8</v>
      </c>
      <c r="I213" s="685">
        <v>0</v>
      </c>
      <c r="J213" s="685">
        <v>11843.8</v>
      </c>
      <c r="K213" s="685">
        <v>13570.57</v>
      </c>
      <c r="L213" s="685">
        <v>0</v>
      </c>
      <c r="M213" s="685">
        <v>13570.57</v>
      </c>
      <c r="N213" s="685">
        <v>0</v>
      </c>
      <c r="O213" s="686">
        <v>13570.57</v>
      </c>
    </row>
    <row r="214" spans="1:15">
      <c r="A214" s="681" t="s">
        <v>1628</v>
      </c>
      <c r="B214" s="682" t="s">
        <v>1089</v>
      </c>
      <c r="C214" s="682" t="s">
        <v>1588</v>
      </c>
      <c r="D214" s="683">
        <v>324.27999999999997</v>
      </c>
      <c r="E214" s="684"/>
      <c r="F214" s="685">
        <v>15</v>
      </c>
      <c r="G214" s="685">
        <v>0</v>
      </c>
      <c r="H214" s="685">
        <v>15</v>
      </c>
      <c r="I214" s="685">
        <v>0</v>
      </c>
      <c r="J214" s="685">
        <v>15</v>
      </c>
      <c r="K214" s="685">
        <v>324.27999999999997</v>
      </c>
      <c r="L214" s="685">
        <v>0</v>
      </c>
      <c r="M214" s="685">
        <v>324.27999999999997</v>
      </c>
      <c r="N214" s="685">
        <v>0</v>
      </c>
      <c r="O214" s="686">
        <v>324.27999999999997</v>
      </c>
    </row>
    <row r="215" spans="1:15">
      <c r="A215" s="681" t="s">
        <v>1629</v>
      </c>
      <c r="B215" s="682" t="s">
        <v>1630</v>
      </c>
      <c r="C215" s="682" t="s">
        <v>1631</v>
      </c>
      <c r="D215" s="683">
        <v>13674</v>
      </c>
      <c r="E215" s="684"/>
      <c r="F215" s="685">
        <v>9542</v>
      </c>
      <c r="G215" s="685">
        <v>0</v>
      </c>
      <c r="H215" s="685">
        <v>9542</v>
      </c>
      <c r="I215" s="685">
        <v>0</v>
      </c>
      <c r="J215" s="685">
        <v>9542</v>
      </c>
      <c r="K215" s="685">
        <v>13674</v>
      </c>
      <c r="L215" s="685">
        <v>0</v>
      </c>
      <c r="M215" s="685">
        <v>13674</v>
      </c>
      <c r="N215" s="685">
        <v>0</v>
      </c>
      <c r="O215" s="686">
        <v>13674</v>
      </c>
    </row>
    <row r="216" spans="1:15">
      <c r="A216" s="681" t="s">
        <v>1632</v>
      </c>
      <c r="B216" s="682" t="s">
        <v>1015</v>
      </c>
      <c r="C216" s="682" t="s">
        <v>1631</v>
      </c>
      <c r="D216" s="683">
        <v>8140918</v>
      </c>
      <c r="E216" s="684"/>
      <c r="F216" s="685">
        <v>2840166</v>
      </c>
      <c r="G216" s="685">
        <v>0</v>
      </c>
      <c r="H216" s="685">
        <v>2840166</v>
      </c>
      <c r="I216" s="685">
        <v>0</v>
      </c>
      <c r="J216" s="685">
        <v>2840166</v>
      </c>
      <c r="K216" s="685">
        <v>8140918</v>
      </c>
      <c r="L216" s="685">
        <v>0</v>
      </c>
      <c r="M216" s="685">
        <v>8140918</v>
      </c>
      <c r="N216" s="685">
        <v>0</v>
      </c>
      <c r="O216" s="686">
        <v>8140918</v>
      </c>
    </row>
    <row r="217" spans="1:15">
      <c r="A217" s="681" t="s">
        <v>1633</v>
      </c>
      <c r="B217" s="682" t="s">
        <v>1017</v>
      </c>
      <c r="C217" s="682" t="s">
        <v>1631</v>
      </c>
      <c r="D217" s="683">
        <v>433508.59</v>
      </c>
      <c r="E217" s="684"/>
      <c r="F217" s="685">
        <v>168505.25</v>
      </c>
      <c r="G217" s="685">
        <v>0</v>
      </c>
      <c r="H217" s="685">
        <v>168505.25</v>
      </c>
      <c r="I217" s="685">
        <v>0</v>
      </c>
      <c r="J217" s="685">
        <v>168505.25</v>
      </c>
      <c r="K217" s="685">
        <v>433508.59</v>
      </c>
      <c r="L217" s="685">
        <v>0</v>
      </c>
      <c r="M217" s="685">
        <v>433508.59</v>
      </c>
      <c r="N217" s="685">
        <v>0</v>
      </c>
      <c r="O217" s="686">
        <v>433508.59</v>
      </c>
    </row>
    <row r="218" spans="1:15">
      <c r="A218" s="681" t="s">
        <v>1634</v>
      </c>
      <c r="B218" s="682" t="s">
        <v>1019</v>
      </c>
      <c r="C218" s="682" t="s">
        <v>1631</v>
      </c>
      <c r="D218" s="683">
        <v>203159.25</v>
      </c>
      <c r="E218" s="684"/>
      <c r="F218" s="685">
        <v>63726</v>
      </c>
      <c r="G218" s="685">
        <v>0</v>
      </c>
      <c r="H218" s="685">
        <v>63726</v>
      </c>
      <c r="I218" s="685">
        <v>0</v>
      </c>
      <c r="J218" s="685">
        <v>63726</v>
      </c>
      <c r="K218" s="685">
        <v>203159.25</v>
      </c>
      <c r="L218" s="685">
        <v>0</v>
      </c>
      <c r="M218" s="685">
        <v>203159.25</v>
      </c>
      <c r="N218" s="685">
        <v>0</v>
      </c>
      <c r="O218" s="686">
        <v>203159.25</v>
      </c>
    </row>
    <row r="219" spans="1:15">
      <c r="A219" s="681" t="s">
        <v>1635</v>
      </c>
      <c r="B219" s="682" t="s">
        <v>1222</v>
      </c>
      <c r="C219" s="682" t="s">
        <v>1631</v>
      </c>
      <c r="D219" s="683">
        <v>140542</v>
      </c>
      <c r="E219" s="684"/>
      <c r="F219" s="685">
        <v>49703</v>
      </c>
      <c r="G219" s="685">
        <v>0</v>
      </c>
      <c r="H219" s="685">
        <v>49703</v>
      </c>
      <c r="I219" s="685">
        <v>0</v>
      </c>
      <c r="J219" s="685">
        <v>49703</v>
      </c>
      <c r="K219" s="685">
        <v>140542</v>
      </c>
      <c r="L219" s="685">
        <v>0</v>
      </c>
      <c r="M219" s="685">
        <v>140542</v>
      </c>
      <c r="N219" s="685">
        <v>0</v>
      </c>
      <c r="O219" s="686">
        <v>140542</v>
      </c>
    </row>
    <row r="220" spans="1:15">
      <c r="A220" s="681" t="s">
        <v>1636</v>
      </c>
      <c r="B220" s="682" t="s">
        <v>1637</v>
      </c>
      <c r="C220" s="682" t="s">
        <v>1631</v>
      </c>
      <c r="D220" s="683">
        <v>506142.71</v>
      </c>
      <c r="E220" s="684"/>
      <c r="F220" s="685">
        <v>506142.71</v>
      </c>
      <c r="G220" s="685">
        <v>0</v>
      </c>
      <c r="H220" s="685">
        <v>506142.71</v>
      </c>
      <c r="I220" s="685">
        <v>0</v>
      </c>
      <c r="J220" s="685">
        <v>506142.71</v>
      </c>
      <c r="K220" s="685">
        <v>506142.71</v>
      </c>
      <c r="L220" s="685">
        <v>0</v>
      </c>
      <c r="M220" s="685">
        <v>506142.71</v>
      </c>
      <c r="N220" s="685">
        <v>0</v>
      </c>
      <c r="O220" s="686">
        <v>506142.71</v>
      </c>
    </row>
    <row r="221" spans="1:15">
      <c r="A221" s="681" t="s">
        <v>1638</v>
      </c>
      <c r="B221" s="682" t="s">
        <v>1087</v>
      </c>
      <c r="C221" s="682" t="s">
        <v>1631</v>
      </c>
      <c r="D221" s="683">
        <v>121799.96</v>
      </c>
      <c r="E221" s="684"/>
      <c r="F221" s="685">
        <v>40599.99</v>
      </c>
      <c r="G221" s="685">
        <v>0</v>
      </c>
      <c r="H221" s="685">
        <v>40599.99</v>
      </c>
      <c r="I221" s="685">
        <v>0</v>
      </c>
      <c r="J221" s="685">
        <v>40599.99</v>
      </c>
      <c r="K221" s="685">
        <v>121799.96</v>
      </c>
      <c r="L221" s="685">
        <v>0</v>
      </c>
      <c r="M221" s="685">
        <v>121799.96</v>
      </c>
      <c r="N221" s="685">
        <v>0</v>
      </c>
      <c r="O221" s="686">
        <v>121799.96</v>
      </c>
    </row>
    <row r="222" spans="1:15">
      <c r="A222" s="681" t="s">
        <v>1639</v>
      </c>
      <c r="B222" s="682" t="s">
        <v>1069</v>
      </c>
      <c r="C222" s="682" t="s">
        <v>1631</v>
      </c>
      <c r="D222" s="683">
        <v>4133306.03</v>
      </c>
      <c r="E222" s="684"/>
      <c r="F222" s="685">
        <v>0</v>
      </c>
      <c r="G222" s="685">
        <v>2822140.87</v>
      </c>
      <c r="H222" s="685">
        <v>2822140.87</v>
      </c>
      <c r="I222" s="685">
        <v>0</v>
      </c>
      <c r="J222" s="685">
        <v>2822140.87</v>
      </c>
      <c r="K222" s="685">
        <v>1311165.1599999999</v>
      </c>
      <c r="L222" s="685">
        <v>2822140.87</v>
      </c>
      <c r="M222" s="685">
        <v>4133306.03</v>
      </c>
      <c r="N222" s="685">
        <v>0</v>
      </c>
      <c r="O222" s="686">
        <v>4133306.03</v>
      </c>
    </row>
    <row r="223" spans="1:15">
      <c r="A223" s="681" t="s">
        <v>1640</v>
      </c>
      <c r="B223" s="682" t="s">
        <v>1023</v>
      </c>
      <c r="C223" s="682" t="s">
        <v>1631</v>
      </c>
      <c r="D223" s="683">
        <v>276002.87</v>
      </c>
      <c r="E223" s="684"/>
      <c r="F223" s="685">
        <v>98633.54</v>
      </c>
      <c r="G223" s="685">
        <v>0</v>
      </c>
      <c r="H223" s="685">
        <v>98633.54</v>
      </c>
      <c r="I223" s="685">
        <v>0</v>
      </c>
      <c r="J223" s="685">
        <v>98633.54</v>
      </c>
      <c r="K223" s="685">
        <v>276002.87</v>
      </c>
      <c r="L223" s="685">
        <v>0</v>
      </c>
      <c r="M223" s="685">
        <v>276002.87</v>
      </c>
      <c r="N223" s="685">
        <v>0</v>
      </c>
      <c r="O223" s="686">
        <v>276002.87</v>
      </c>
    </row>
    <row r="224" spans="1:15">
      <c r="A224" s="681" t="s">
        <v>1641</v>
      </c>
      <c r="B224" s="682" t="s">
        <v>1025</v>
      </c>
      <c r="C224" s="682" t="s">
        <v>1631</v>
      </c>
      <c r="D224" s="683">
        <v>142111.07999999999</v>
      </c>
      <c r="E224" s="684"/>
      <c r="F224" s="685">
        <v>37366.22</v>
      </c>
      <c r="G224" s="685">
        <v>0</v>
      </c>
      <c r="H224" s="685">
        <v>37366.22</v>
      </c>
      <c r="I224" s="685">
        <v>0</v>
      </c>
      <c r="J224" s="685">
        <v>37366.22</v>
      </c>
      <c r="K224" s="685">
        <v>142111.07999999999</v>
      </c>
      <c r="L224" s="685">
        <v>0</v>
      </c>
      <c r="M224" s="685">
        <v>142111.07999999999</v>
      </c>
      <c r="N224" s="685">
        <v>0</v>
      </c>
      <c r="O224" s="686">
        <v>142111.07999999999</v>
      </c>
    </row>
    <row r="225" spans="1:15">
      <c r="A225" s="681" t="s">
        <v>1642</v>
      </c>
      <c r="B225" s="682" t="s">
        <v>1643</v>
      </c>
      <c r="C225" s="682" t="s">
        <v>1631</v>
      </c>
      <c r="D225" s="683">
        <v>69828.45</v>
      </c>
      <c r="E225" s="684"/>
      <c r="F225" s="685">
        <v>25519.23</v>
      </c>
      <c r="G225" s="685">
        <v>0</v>
      </c>
      <c r="H225" s="685">
        <v>25519.23</v>
      </c>
      <c r="I225" s="685">
        <v>0</v>
      </c>
      <c r="J225" s="685">
        <v>25519.23</v>
      </c>
      <c r="K225" s="685">
        <v>69828.45</v>
      </c>
      <c r="L225" s="685">
        <v>0</v>
      </c>
      <c r="M225" s="685">
        <v>69828.45</v>
      </c>
      <c r="N225" s="685">
        <v>0</v>
      </c>
      <c r="O225" s="686">
        <v>69828.45</v>
      </c>
    </row>
    <row r="226" spans="1:15">
      <c r="A226" s="681" t="s">
        <v>1644</v>
      </c>
      <c r="B226" s="682" t="s">
        <v>1021</v>
      </c>
      <c r="C226" s="682" t="s">
        <v>1631</v>
      </c>
      <c r="D226" s="683">
        <v>490445.46</v>
      </c>
      <c r="E226" s="684"/>
      <c r="F226" s="685">
        <v>143423</v>
      </c>
      <c r="G226" s="685">
        <v>0</v>
      </c>
      <c r="H226" s="685">
        <v>143423</v>
      </c>
      <c r="I226" s="685">
        <v>0</v>
      </c>
      <c r="J226" s="685">
        <v>143423</v>
      </c>
      <c r="K226" s="685">
        <v>490445.46</v>
      </c>
      <c r="L226" s="685">
        <v>0</v>
      </c>
      <c r="M226" s="685">
        <v>490445.46</v>
      </c>
      <c r="N226" s="685">
        <v>0</v>
      </c>
      <c r="O226" s="686">
        <v>490445.46</v>
      </c>
    </row>
    <row r="227" spans="1:15">
      <c r="A227" s="681" t="s">
        <v>1645</v>
      </c>
      <c r="B227" s="682" t="s">
        <v>1027</v>
      </c>
      <c r="C227" s="682" t="s">
        <v>1631</v>
      </c>
      <c r="D227" s="683">
        <v>391766.86</v>
      </c>
      <c r="E227" s="684"/>
      <c r="F227" s="685">
        <v>119549.86</v>
      </c>
      <c r="G227" s="685">
        <v>0</v>
      </c>
      <c r="H227" s="685">
        <v>119549.86</v>
      </c>
      <c r="I227" s="685">
        <v>0</v>
      </c>
      <c r="J227" s="685">
        <v>119549.86</v>
      </c>
      <c r="K227" s="685">
        <v>391766.86</v>
      </c>
      <c r="L227" s="685">
        <v>0</v>
      </c>
      <c r="M227" s="685">
        <v>391766.86</v>
      </c>
      <c r="N227" s="685">
        <v>0</v>
      </c>
      <c r="O227" s="686">
        <v>391766.86</v>
      </c>
    </row>
    <row r="228" spans="1:15">
      <c r="A228" s="681" t="s">
        <v>1646</v>
      </c>
      <c r="B228" s="682" t="s">
        <v>1033</v>
      </c>
      <c r="C228" s="682" t="s">
        <v>1631</v>
      </c>
      <c r="D228" s="683">
        <v>272885.61</v>
      </c>
      <c r="E228" s="684"/>
      <c r="F228" s="685">
        <v>110015.08</v>
      </c>
      <c r="G228" s="685">
        <v>0</v>
      </c>
      <c r="H228" s="685">
        <v>110015.08</v>
      </c>
      <c r="I228" s="685">
        <v>0</v>
      </c>
      <c r="J228" s="685">
        <v>110015.08</v>
      </c>
      <c r="K228" s="685">
        <v>272885.61</v>
      </c>
      <c r="L228" s="685">
        <v>0</v>
      </c>
      <c r="M228" s="685">
        <v>272885.61</v>
      </c>
      <c r="N228" s="685">
        <v>0</v>
      </c>
      <c r="O228" s="686">
        <v>272885.61</v>
      </c>
    </row>
    <row r="229" spans="1:15">
      <c r="A229" s="681" t="s">
        <v>1647</v>
      </c>
      <c r="B229" s="682" t="s">
        <v>1648</v>
      </c>
      <c r="C229" s="682" t="s">
        <v>1631</v>
      </c>
      <c r="D229" s="683">
        <v>61346.66</v>
      </c>
      <c r="E229" s="684"/>
      <c r="F229" s="685">
        <v>5600</v>
      </c>
      <c r="G229" s="685">
        <v>0</v>
      </c>
      <c r="H229" s="685">
        <v>5600</v>
      </c>
      <c r="I229" s="685">
        <v>0</v>
      </c>
      <c r="J229" s="685">
        <v>5600</v>
      </c>
      <c r="K229" s="685">
        <v>61346.66</v>
      </c>
      <c r="L229" s="685">
        <v>0</v>
      </c>
      <c r="M229" s="685">
        <v>61346.66</v>
      </c>
      <c r="N229" s="685">
        <v>0</v>
      </c>
      <c r="O229" s="686">
        <v>61346.66</v>
      </c>
    </row>
    <row r="230" spans="1:15">
      <c r="A230" s="681" t="s">
        <v>1649</v>
      </c>
      <c r="B230" s="682" t="s">
        <v>1037</v>
      </c>
      <c r="C230" s="682" t="s">
        <v>1631</v>
      </c>
      <c r="D230" s="683">
        <v>52481.93</v>
      </c>
      <c r="E230" s="684"/>
      <c r="F230" s="685">
        <v>21792.54</v>
      </c>
      <c r="G230" s="685">
        <v>0</v>
      </c>
      <c r="H230" s="685">
        <v>21792.54</v>
      </c>
      <c r="I230" s="685">
        <v>0</v>
      </c>
      <c r="J230" s="685">
        <v>21792.54</v>
      </c>
      <c r="K230" s="685">
        <v>52481.93</v>
      </c>
      <c r="L230" s="685">
        <v>0</v>
      </c>
      <c r="M230" s="685">
        <v>52481.93</v>
      </c>
      <c r="N230" s="685">
        <v>0</v>
      </c>
      <c r="O230" s="686">
        <v>52481.93</v>
      </c>
    </row>
    <row r="231" spans="1:15">
      <c r="A231" s="681" t="s">
        <v>1650</v>
      </c>
      <c r="B231" s="682" t="s">
        <v>1039</v>
      </c>
      <c r="C231" s="682" t="s">
        <v>1631</v>
      </c>
      <c r="D231" s="683">
        <v>136909.84</v>
      </c>
      <c r="E231" s="684"/>
      <c r="F231" s="685">
        <v>39562.629999999997</v>
      </c>
      <c r="G231" s="685">
        <v>0</v>
      </c>
      <c r="H231" s="685">
        <v>39562.629999999997</v>
      </c>
      <c r="I231" s="685">
        <v>0</v>
      </c>
      <c r="J231" s="685">
        <v>39562.629999999997</v>
      </c>
      <c r="K231" s="685">
        <v>136909.84</v>
      </c>
      <c r="L231" s="685">
        <v>0</v>
      </c>
      <c r="M231" s="685">
        <v>136909.84</v>
      </c>
      <c r="N231" s="685">
        <v>0</v>
      </c>
      <c r="O231" s="686">
        <v>136909.84</v>
      </c>
    </row>
    <row r="232" spans="1:15">
      <c r="A232" s="681" t="s">
        <v>1651</v>
      </c>
      <c r="B232" s="682" t="s">
        <v>1201</v>
      </c>
      <c r="C232" s="682" t="s">
        <v>1631</v>
      </c>
      <c r="D232" s="683">
        <v>557084.5</v>
      </c>
      <c r="E232" s="684"/>
      <c r="F232" s="685">
        <v>120907</v>
      </c>
      <c r="G232" s="685">
        <v>-90</v>
      </c>
      <c r="H232" s="685">
        <v>120817</v>
      </c>
      <c r="I232" s="685">
        <v>0</v>
      </c>
      <c r="J232" s="685">
        <v>120817</v>
      </c>
      <c r="K232" s="685">
        <v>557084.5</v>
      </c>
      <c r="L232" s="685">
        <v>0</v>
      </c>
      <c r="M232" s="685">
        <v>557084.5</v>
      </c>
      <c r="N232" s="685">
        <v>0</v>
      </c>
      <c r="O232" s="686">
        <v>557084.5</v>
      </c>
    </row>
    <row r="233" spans="1:15">
      <c r="A233" s="681" t="s">
        <v>1652</v>
      </c>
      <c r="B233" s="682" t="s">
        <v>1224</v>
      </c>
      <c r="C233" s="682" t="s">
        <v>1631</v>
      </c>
      <c r="D233" s="683">
        <v>33062</v>
      </c>
      <c r="E233" s="684"/>
      <c r="F233" s="685">
        <v>21762</v>
      </c>
      <c r="G233" s="685">
        <v>0</v>
      </c>
      <c r="H233" s="685">
        <v>21762</v>
      </c>
      <c r="I233" s="685">
        <v>0</v>
      </c>
      <c r="J233" s="685">
        <v>21762</v>
      </c>
      <c r="K233" s="685">
        <v>33062</v>
      </c>
      <c r="L233" s="685">
        <v>0</v>
      </c>
      <c r="M233" s="685">
        <v>33062</v>
      </c>
      <c r="N233" s="685">
        <v>0</v>
      </c>
      <c r="O233" s="686">
        <v>33062</v>
      </c>
    </row>
    <row r="234" spans="1:15">
      <c r="A234" s="681" t="s">
        <v>1653</v>
      </c>
      <c r="B234" s="682" t="s">
        <v>1654</v>
      </c>
      <c r="C234" s="682" t="s">
        <v>1631</v>
      </c>
      <c r="D234" s="683">
        <v>35357.14</v>
      </c>
      <c r="E234" s="684"/>
      <c r="F234" s="685">
        <v>22399.14</v>
      </c>
      <c r="G234" s="685">
        <v>0</v>
      </c>
      <c r="H234" s="685">
        <v>22399.14</v>
      </c>
      <c r="I234" s="685">
        <v>0</v>
      </c>
      <c r="J234" s="685">
        <v>22399.14</v>
      </c>
      <c r="K234" s="685">
        <v>35357.14</v>
      </c>
      <c r="L234" s="685">
        <v>0</v>
      </c>
      <c r="M234" s="685">
        <v>35357.14</v>
      </c>
      <c r="N234" s="685">
        <v>0</v>
      </c>
      <c r="O234" s="686">
        <v>35357.14</v>
      </c>
    </row>
    <row r="235" spans="1:15">
      <c r="A235" s="681" t="s">
        <v>1655</v>
      </c>
      <c r="B235" s="682" t="s">
        <v>1073</v>
      </c>
      <c r="C235" s="682" t="s">
        <v>1631</v>
      </c>
      <c r="D235" s="683">
        <v>680000</v>
      </c>
      <c r="E235" s="684"/>
      <c r="F235" s="685">
        <v>205000</v>
      </c>
      <c r="G235" s="685">
        <v>0</v>
      </c>
      <c r="H235" s="685">
        <v>205000</v>
      </c>
      <c r="I235" s="685">
        <v>0</v>
      </c>
      <c r="J235" s="685">
        <v>205000</v>
      </c>
      <c r="K235" s="685">
        <v>680000</v>
      </c>
      <c r="L235" s="685">
        <v>0</v>
      </c>
      <c r="M235" s="685">
        <v>680000</v>
      </c>
      <c r="N235" s="685">
        <v>0</v>
      </c>
      <c r="O235" s="686">
        <v>680000</v>
      </c>
    </row>
    <row r="236" spans="1:15">
      <c r="A236" s="681" t="s">
        <v>1656</v>
      </c>
      <c r="B236" s="682" t="s">
        <v>1657</v>
      </c>
      <c r="C236" s="682" t="s">
        <v>1631</v>
      </c>
      <c r="D236" s="683">
        <v>1447.34</v>
      </c>
      <c r="E236" s="684"/>
      <c r="F236" s="685">
        <v>1447.34</v>
      </c>
      <c r="G236" s="685">
        <v>0</v>
      </c>
      <c r="H236" s="685">
        <v>1447.34</v>
      </c>
      <c r="I236" s="685">
        <v>0</v>
      </c>
      <c r="J236" s="685">
        <v>1447.34</v>
      </c>
      <c r="K236" s="685">
        <v>1447.34</v>
      </c>
      <c r="L236" s="685">
        <v>0</v>
      </c>
      <c r="M236" s="685">
        <v>1447.34</v>
      </c>
      <c r="N236" s="685">
        <v>0</v>
      </c>
      <c r="O236" s="686">
        <v>1447.34</v>
      </c>
    </row>
    <row r="237" spans="1:15">
      <c r="A237" s="681" t="s">
        <v>1658</v>
      </c>
      <c r="B237" s="682" t="s">
        <v>1610</v>
      </c>
      <c r="C237" s="682" t="s">
        <v>1631</v>
      </c>
      <c r="D237" s="683">
        <v>9500</v>
      </c>
      <c r="E237" s="684"/>
      <c r="F237" s="685">
        <v>5500</v>
      </c>
      <c r="G237" s="685">
        <v>0</v>
      </c>
      <c r="H237" s="685">
        <v>5500</v>
      </c>
      <c r="I237" s="685">
        <v>0</v>
      </c>
      <c r="J237" s="685">
        <v>5500</v>
      </c>
      <c r="K237" s="685">
        <v>9500</v>
      </c>
      <c r="L237" s="685">
        <v>0</v>
      </c>
      <c r="M237" s="685">
        <v>9500</v>
      </c>
      <c r="N237" s="685">
        <v>0</v>
      </c>
      <c r="O237" s="686">
        <v>9500</v>
      </c>
    </row>
    <row r="238" spans="1:15">
      <c r="A238" s="681" t="s">
        <v>1659</v>
      </c>
      <c r="B238" s="682" t="s">
        <v>1214</v>
      </c>
      <c r="C238" s="682" t="s">
        <v>1631</v>
      </c>
      <c r="D238" s="683">
        <v>37211</v>
      </c>
      <c r="E238" s="684"/>
      <c r="F238" s="685">
        <v>27211</v>
      </c>
      <c r="G238" s="685">
        <v>0</v>
      </c>
      <c r="H238" s="685">
        <v>27211</v>
      </c>
      <c r="I238" s="685">
        <v>0</v>
      </c>
      <c r="J238" s="685">
        <v>27211</v>
      </c>
      <c r="K238" s="685">
        <v>37211</v>
      </c>
      <c r="L238" s="685">
        <v>0</v>
      </c>
      <c r="M238" s="685">
        <v>37211</v>
      </c>
      <c r="N238" s="685">
        <v>0</v>
      </c>
      <c r="O238" s="686">
        <v>37211</v>
      </c>
    </row>
    <row r="239" spans="1:15">
      <c r="A239" s="681" t="s">
        <v>1660</v>
      </c>
      <c r="B239" s="682" t="s">
        <v>1661</v>
      </c>
      <c r="C239" s="682" t="s">
        <v>1631</v>
      </c>
      <c r="D239" s="683">
        <v>675.42</v>
      </c>
      <c r="E239" s="684"/>
      <c r="F239" s="685">
        <v>675.42</v>
      </c>
      <c r="G239" s="685">
        <v>0</v>
      </c>
      <c r="H239" s="685">
        <v>675.42</v>
      </c>
      <c r="I239" s="685">
        <v>0</v>
      </c>
      <c r="J239" s="685">
        <v>675.42</v>
      </c>
      <c r="K239" s="685">
        <v>675.42</v>
      </c>
      <c r="L239" s="685">
        <v>0</v>
      </c>
      <c r="M239" s="685">
        <v>675.42</v>
      </c>
      <c r="N239" s="685">
        <v>0</v>
      </c>
      <c r="O239" s="686">
        <v>675.42</v>
      </c>
    </row>
    <row r="240" spans="1:15">
      <c r="A240" s="681" t="s">
        <v>1662</v>
      </c>
      <c r="B240" s="682" t="s">
        <v>1663</v>
      </c>
      <c r="C240" s="682" t="s">
        <v>1631</v>
      </c>
      <c r="D240" s="683">
        <v>155235.6</v>
      </c>
      <c r="E240" s="684"/>
      <c r="F240" s="685">
        <v>25594.400000000001</v>
      </c>
      <c r="G240" s="685">
        <v>0</v>
      </c>
      <c r="H240" s="685">
        <v>25594.400000000001</v>
      </c>
      <c r="I240" s="685">
        <v>0</v>
      </c>
      <c r="J240" s="685">
        <v>25594.400000000001</v>
      </c>
      <c r="K240" s="685">
        <v>155235.6</v>
      </c>
      <c r="L240" s="685">
        <v>0</v>
      </c>
      <c r="M240" s="685">
        <v>155235.6</v>
      </c>
      <c r="N240" s="685">
        <v>0</v>
      </c>
      <c r="O240" s="686">
        <v>155235.6</v>
      </c>
    </row>
    <row r="241" spans="1:15">
      <c r="A241" s="681" t="s">
        <v>1664</v>
      </c>
      <c r="B241" s="682" t="s">
        <v>1197</v>
      </c>
      <c r="C241" s="682" t="s">
        <v>1631</v>
      </c>
      <c r="D241" s="683">
        <v>352800.01</v>
      </c>
      <c r="E241" s="684"/>
      <c r="F241" s="685">
        <v>141392.1</v>
      </c>
      <c r="G241" s="685">
        <v>0</v>
      </c>
      <c r="H241" s="685">
        <v>141392.1</v>
      </c>
      <c r="I241" s="685">
        <v>0</v>
      </c>
      <c r="J241" s="685">
        <v>141392.1</v>
      </c>
      <c r="K241" s="685">
        <v>352800.01</v>
      </c>
      <c r="L241" s="685">
        <v>0</v>
      </c>
      <c r="M241" s="685">
        <v>352800.01</v>
      </c>
      <c r="N241" s="685">
        <v>0</v>
      </c>
      <c r="O241" s="686">
        <v>352800.01</v>
      </c>
    </row>
    <row r="242" spans="1:15">
      <c r="A242" s="681" t="s">
        <v>1665</v>
      </c>
      <c r="B242" s="682" t="s">
        <v>1199</v>
      </c>
      <c r="C242" s="682" t="s">
        <v>1631</v>
      </c>
      <c r="D242" s="683">
        <v>280892.65000000002</v>
      </c>
      <c r="E242" s="684"/>
      <c r="F242" s="685">
        <v>113467.17</v>
      </c>
      <c r="G242" s="685">
        <v>0</v>
      </c>
      <c r="H242" s="685">
        <v>113467.17</v>
      </c>
      <c r="I242" s="685">
        <v>0</v>
      </c>
      <c r="J242" s="685">
        <v>113467.17</v>
      </c>
      <c r="K242" s="685">
        <v>280892.65000000002</v>
      </c>
      <c r="L242" s="685">
        <v>0</v>
      </c>
      <c r="M242" s="685">
        <v>280892.65000000002</v>
      </c>
      <c r="N242" s="685">
        <v>0</v>
      </c>
      <c r="O242" s="686">
        <v>280892.65000000002</v>
      </c>
    </row>
    <row r="243" spans="1:15">
      <c r="A243" s="681" t="s">
        <v>1666</v>
      </c>
      <c r="B243" s="682" t="s">
        <v>1190</v>
      </c>
      <c r="C243" s="682" t="s">
        <v>1631</v>
      </c>
      <c r="D243" s="683">
        <v>237712</v>
      </c>
      <c r="E243" s="684"/>
      <c r="F243" s="685">
        <v>229167</v>
      </c>
      <c r="G243" s="685">
        <v>0</v>
      </c>
      <c r="H243" s="685">
        <v>229167</v>
      </c>
      <c r="I243" s="685">
        <v>0</v>
      </c>
      <c r="J243" s="685">
        <v>229167</v>
      </c>
      <c r="K243" s="685">
        <v>237712</v>
      </c>
      <c r="L243" s="685">
        <v>0</v>
      </c>
      <c r="M243" s="685">
        <v>237712</v>
      </c>
      <c r="N243" s="685">
        <v>0</v>
      </c>
      <c r="O243" s="686">
        <v>237712</v>
      </c>
    </row>
    <row r="244" spans="1:15">
      <c r="A244" s="681" t="s">
        <v>1667</v>
      </c>
      <c r="B244" s="682" t="s">
        <v>1192</v>
      </c>
      <c r="C244" s="682" t="s">
        <v>1631</v>
      </c>
      <c r="D244" s="683">
        <v>326757.37</v>
      </c>
      <c r="E244" s="684"/>
      <c r="F244" s="685">
        <v>322483.40000000002</v>
      </c>
      <c r="G244" s="685">
        <v>0</v>
      </c>
      <c r="H244" s="685">
        <v>322483.40000000002</v>
      </c>
      <c r="I244" s="685">
        <v>0</v>
      </c>
      <c r="J244" s="685">
        <v>322483.40000000002</v>
      </c>
      <c r="K244" s="685">
        <v>326757.37</v>
      </c>
      <c r="L244" s="685">
        <v>0</v>
      </c>
      <c r="M244" s="685">
        <v>326757.37</v>
      </c>
      <c r="N244" s="685">
        <v>0</v>
      </c>
      <c r="O244" s="686">
        <v>326757.37</v>
      </c>
    </row>
    <row r="245" spans="1:15">
      <c r="A245" s="681" t="s">
        <v>1668</v>
      </c>
      <c r="B245" s="682" t="s">
        <v>1669</v>
      </c>
      <c r="C245" s="682" t="s">
        <v>1631</v>
      </c>
      <c r="D245" s="683">
        <v>620</v>
      </c>
      <c r="E245" s="684"/>
      <c r="F245" s="685">
        <v>620</v>
      </c>
      <c r="G245" s="685">
        <v>0</v>
      </c>
      <c r="H245" s="685">
        <v>620</v>
      </c>
      <c r="I245" s="685">
        <v>0</v>
      </c>
      <c r="J245" s="685">
        <v>620</v>
      </c>
      <c r="K245" s="685">
        <v>620</v>
      </c>
      <c r="L245" s="685">
        <v>0</v>
      </c>
      <c r="M245" s="685">
        <v>620</v>
      </c>
      <c r="N245" s="685">
        <v>0</v>
      </c>
      <c r="O245" s="686">
        <v>620</v>
      </c>
    </row>
    <row r="246" spans="1:15">
      <c r="A246" s="681" t="s">
        <v>1670</v>
      </c>
      <c r="B246" s="682" t="s">
        <v>1205</v>
      </c>
      <c r="C246" s="682" t="s">
        <v>1631</v>
      </c>
      <c r="D246" s="683">
        <v>77980.78</v>
      </c>
      <c r="E246" s="684"/>
      <c r="F246" s="685">
        <v>0</v>
      </c>
      <c r="G246" s="685">
        <v>0</v>
      </c>
      <c r="H246" s="685">
        <v>0</v>
      </c>
      <c r="I246" s="685">
        <v>0</v>
      </c>
      <c r="J246" s="685">
        <v>0</v>
      </c>
      <c r="K246" s="685">
        <v>77980.78</v>
      </c>
      <c r="L246" s="685">
        <v>0</v>
      </c>
      <c r="M246" s="685">
        <v>77980.78</v>
      </c>
      <c r="N246" s="685">
        <v>0</v>
      </c>
      <c r="O246" s="686">
        <v>77980.78</v>
      </c>
    </row>
    <row r="247" spans="1:15">
      <c r="A247" s="681" t="s">
        <v>1671</v>
      </c>
      <c r="B247" s="682" t="s">
        <v>1083</v>
      </c>
      <c r="C247" s="682" t="s">
        <v>1631</v>
      </c>
      <c r="D247" s="683">
        <v>117800</v>
      </c>
      <c r="E247" s="684"/>
      <c r="F247" s="685">
        <v>0</v>
      </c>
      <c r="G247" s="685">
        <v>0</v>
      </c>
      <c r="H247" s="685">
        <v>0</v>
      </c>
      <c r="I247" s="685">
        <v>0</v>
      </c>
      <c r="J247" s="685">
        <v>0</v>
      </c>
      <c r="K247" s="685">
        <v>117800</v>
      </c>
      <c r="L247" s="685">
        <v>0</v>
      </c>
      <c r="M247" s="685">
        <v>117800</v>
      </c>
      <c r="N247" s="685">
        <v>0</v>
      </c>
      <c r="O247" s="686">
        <v>117800</v>
      </c>
    </row>
    <row r="248" spans="1:15">
      <c r="A248" s="681" t="s">
        <v>1672</v>
      </c>
      <c r="B248" s="682" t="s">
        <v>1673</v>
      </c>
      <c r="C248" s="682" t="s">
        <v>1631</v>
      </c>
      <c r="D248" s="683">
        <v>44940</v>
      </c>
      <c r="E248" s="684"/>
      <c r="F248" s="685">
        <v>0</v>
      </c>
      <c r="G248" s="685">
        <v>0</v>
      </c>
      <c r="H248" s="685">
        <v>0</v>
      </c>
      <c r="I248" s="685">
        <v>0</v>
      </c>
      <c r="J248" s="685">
        <v>0</v>
      </c>
      <c r="K248" s="685">
        <v>44940</v>
      </c>
      <c r="L248" s="685">
        <v>0</v>
      </c>
      <c r="M248" s="685">
        <v>44940</v>
      </c>
      <c r="N248" s="685">
        <v>0</v>
      </c>
      <c r="O248" s="686">
        <v>44940</v>
      </c>
    </row>
    <row r="249" spans="1:15">
      <c r="A249" s="681" t="s">
        <v>1674</v>
      </c>
      <c r="B249" s="682" t="s">
        <v>1675</v>
      </c>
      <c r="C249" s="682" t="s">
        <v>1631</v>
      </c>
      <c r="D249" s="683">
        <v>1487289.18</v>
      </c>
      <c r="E249" s="684"/>
      <c r="F249" s="685">
        <v>1239600</v>
      </c>
      <c r="G249" s="685">
        <v>-530400</v>
      </c>
      <c r="H249" s="685">
        <v>709200</v>
      </c>
      <c r="I249" s="685">
        <v>0</v>
      </c>
      <c r="J249" s="685">
        <v>709200</v>
      </c>
      <c r="K249" s="685">
        <v>1487289.18</v>
      </c>
      <c r="L249" s="685">
        <v>0</v>
      </c>
      <c r="M249" s="685">
        <v>1487289.18</v>
      </c>
      <c r="N249" s="685">
        <v>0</v>
      </c>
      <c r="O249" s="686">
        <v>1487289.18</v>
      </c>
    </row>
    <row r="250" spans="1:15">
      <c r="A250" s="681" t="s">
        <v>1676</v>
      </c>
      <c r="B250" s="682" t="s">
        <v>1677</v>
      </c>
      <c r="C250" s="682" t="s">
        <v>1631</v>
      </c>
      <c r="D250" s="683">
        <v>5807585.21</v>
      </c>
      <c r="E250" s="684"/>
      <c r="F250" s="685">
        <v>-532754.12</v>
      </c>
      <c r="G250" s="685">
        <v>2135032.83</v>
      </c>
      <c r="H250" s="685">
        <v>1602278.71</v>
      </c>
      <c r="I250" s="685">
        <v>0</v>
      </c>
      <c r="J250" s="685">
        <v>1602278.71</v>
      </c>
      <c r="K250" s="685">
        <v>350552.38</v>
      </c>
      <c r="L250" s="685">
        <v>5457032.8300000001</v>
      </c>
      <c r="M250" s="685">
        <v>5807585.21</v>
      </c>
      <c r="N250" s="685">
        <v>0</v>
      </c>
      <c r="O250" s="686">
        <v>5807585.21</v>
      </c>
    </row>
    <row r="251" spans="1:15">
      <c r="A251" s="681" t="s">
        <v>1678</v>
      </c>
      <c r="B251" s="682" t="s">
        <v>1679</v>
      </c>
      <c r="C251" s="682" t="s">
        <v>1631</v>
      </c>
      <c r="D251" s="683">
        <v>210000</v>
      </c>
      <c r="E251" s="684"/>
      <c r="F251" s="685">
        <v>45000</v>
      </c>
      <c r="G251" s="685">
        <v>0</v>
      </c>
      <c r="H251" s="685">
        <v>45000</v>
      </c>
      <c r="I251" s="685">
        <v>0</v>
      </c>
      <c r="J251" s="685">
        <v>45000</v>
      </c>
      <c r="K251" s="685">
        <v>210000</v>
      </c>
      <c r="L251" s="685">
        <v>0</v>
      </c>
      <c r="M251" s="685">
        <v>210000</v>
      </c>
      <c r="N251" s="685">
        <v>0</v>
      </c>
      <c r="O251" s="686">
        <v>210000</v>
      </c>
    </row>
    <row r="252" spans="1:15">
      <c r="A252" s="681" t="s">
        <v>1680</v>
      </c>
      <c r="B252" s="682" t="s">
        <v>1043</v>
      </c>
      <c r="C252" s="682" t="s">
        <v>1631</v>
      </c>
      <c r="D252" s="683">
        <v>100671.23</v>
      </c>
      <c r="E252" s="684"/>
      <c r="F252" s="685">
        <v>49824.45</v>
      </c>
      <c r="G252" s="685">
        <v>0</v>
      </c>
      <c r="H252" s="685">
        <v>49824.45</v>
      </c>
      <c r="I252" s="685">
        <v>0</v>
      </c>
      <c r="J252" s="685">
        <v>49824.45</v>
      </c>
      <c r="K252" s="685">
        <v>100671.23</v>
      </c>
      <c r="L252" s="685">
        <v>0</v>
      </c>
      <c r="M252" s="685">
        <v>100671.23</v>
      </c>
      <c r="N252" s="685">
        <v>0</v>
      </c>
      <c r="O252" s="686">
        <v>100671.23</v>
      </c>
    </row>
    <row r="253" spans="1:15">
      <c r="A253" s="681" t="s">
        <v>1681</v>
      </c>
      <c r="B253" s="682" t="s">
        <v>1045</v>
      </c>
      <c r="C253" s="682" t="s">
        <v>1631</v>
      </c>
      <c r="D253" s="683">
        <v>75182.58</v>
      </c>
      <c r="E253" s="684"/>
      <c r="F253" s="685">
        <v>29184.94</v>
      </c>
      <c r="G253" s="685">
        <v>0</v>
      </c>
      <c r="H253" s="685">
        <v>29184.94</v>
      </c>
      <c r="I253" s="685">
        <v>0</v>
      </c>
      <c r="J253" s="685">
        <v>29184.94</v>
      </c>
      <c r="K253" s="685">
        <v>75182.58</v>
      </c>
      <c r="L253" s="685">
        <v>0</v>
      </c>
      <c r="M253" s="685">
        <v>75182.58</v>
      </c>
      <c r="N253" s="685">
        <v>0</v>
      </c>
      <c r="O253" s="686">
        <v>75182.58</v>
      </c>
    </row>
    <row r="254" spans="1:15">
      <c r="A254" s="681" t="s">
        <v>1682</v>
      </c>
      <c r="B254" s="682" t="s">
        <v>1047</v>
      </c>
      <c r="C254" s="682" t="s">
        <v>1631</v>
      </c>
      <c r="D254" s="683">
        <v>45318.559999999998</v>
      </c>
      <c r="E254" s="684"/>
      <c r="F254" s="685">
        <v>14044.29</v>
      </c>
      <c r="G254" s="685">
        <v>0</v>
      </c>
      <c r="H254" s="685">
        <v>14044.29</v>
      </c>
      <c r="I254" s="685">
        <v>0</v>
      </c>
      <c r="J254" s="685">
        <v>14044.29</v>
      </c>
      <c r="K254" s="685">
        <v>45318.559999999998</v>
      </c>
      <c r="L254" s="685">
        <v>0</v>
      </c>
      <c r="M254" s="685">
        <v>45318.559999999998</v>
      </c>
      <c r="N254" s="685">
        <v>0</v>
      </c>
      <c r="O254" s="686">
        <v>45318.559999999998</v>
      </c>
    </row>
    <row r="255" spans="1:15">
      <c r="A255" s="681" t="s">
        <v>1683</v>
      </c>
      <c r="B255" s="682" t="s">
        <v>1219</v>
      </c>
      <c r="C255" s="682" t="s">
        <v>1631</v>
      </c>
      <c r="D255" s="683">
        <v>747.93</v>
      </c>
      <c r="E255" s="684"/>
      <c r="F255" s="685">
        <v>252.05</v>
      </c>
      <c r="G255" s="685">
        <v>0</v>
      </c>
      <c r="H255" s="685">
        <v>252.05</v>
      </c>
      <c r="I255" s="685">
        <v>0</v>
      </c>
      <c r="J255" s="685">
        <v>252.05</v>
      </c>
      <c r="K255" s="685">
        <v>747.93</v>
      </c>
      <c r="L255" s="685">
        <v>0</v>
      </c>
      <c r="M255" s="685">
        <v>747.93</v>
      </c>
      <c r="N255" s="685">
        <v>0</v>
      </c>
      <c r="O255" s="686">
        <v>747.93</v>
      </c>
    </row>
    <row r="256" spans="1:15">
      <c r="A256" s="681" t="s">
        <v>1684</v>
      </c>
      <c r="B256" s="682" t="s">
        <v>1089</v>
      </c>
      <c r="C256" s="682" t="s">
        <v>1631</v>
      </c>
      <c r="D256" s="683">
        <v>5000</v>
      </c>
      <c r="E256" s="684"/>
      <c r="F256" s="685">
        <v>0</v>
      </c>
      <c r="G256" s="685">
        <v>0</v>
      </c>
      <c r="H256" s="685">
        <v>0</v>
      </c>
      <c r="I256" s="685">
        <v>0</v>
      </c>
      <c r="J256" s="685">
        <v>0</v>
      </c>
      <c r="K256" s="685">
        <v>5000</v>
      </c>
      <c r="L256" s="685">
        <v>0</v>
      </c>
      <c r="M256" s="685">
        <v>5000</v>
      </c>
      <c r="N256" s="685">
        <v>0</v>
      </c>
      <c r="O256" s="686">
        <v>5000</v>
      </c>
    </row>
    <row r="257" spans="1:15">
      <c r="A257" s="681" t="s">
        <v>1685</v>
      </c>
      <c r="B257" s="682" t="s">
        <v>1226</v>
      </c>
      <c r="C257" s="682" t="s">
        <v>1631</v>
      </c>
      <c r="D257" s="683">
        <v>2593898</v>
      </c>
      <c r="E257" s="684"/>
      <c r="F257" s="685">
        <v>870011</v>
      </c>
      <c r="G257" s="685">
        <v>0</v>
      </c>
      <c r="H257" s="685">
        <v>870011</v>
      </c>
      <c r="I257" s="685">
        <v>0</v>
      </c>
      <c r="J257" s="685">
        <v>870011</v>
      </c>
      <c r="K257" s="685">
        <v>2593898</v>
      </c>
      <c r="L257" s="685">
        <v>0</v>
      </c>
      <c r="M257" s="685">
        <v>2593898</v>
      </c>
      <c r="N257" s="685">
        <v>0</v>
      </c>
      <c r="O257" s="686">
        <v>2593898</v>
      </c>
    </row>
    <row r="258" spans="1:15">
      <c r="A258" s="681" t="s">
        <v>1686</v>
      </c>
      <c r="B258" s="682" t="s">
        <v>818</v>
      </c>
      <c r="C258" s="682" t="s">
        <v>1631</v>
      </c>
      <c r="D258" s="683">
        <v>36400</v>
      </c>
      <c r="E258" s="684"/>
      <c r="F258" s="685">
        <v>0</v>
      </c>
      <c r="G258" s="685">
        <v>0</v>
      </c>
      <c r="H258" s="685">
        <v>0</v>
      </c>
      <c r="I258" s="685">
        <v>0</v>
      </c>
      <c r="J258" s="685">
        <v>0</v>
      </c>
      <c r="K258" s="685">
        <v>36400</v>
      </c>
      <c r="L258" s="685">
        <v>0</v>
      </c>
      <c r="M258" s="685">
        <v>36400</v>
      </c>
      <c r="N258" s="685">
        <v>0</v>
      </c>
      <c r="O258" s="686">
        <v>36400</v>
      </c>
    </row>
    <row r="259" spans="1:15">
      <c r="A259" s="681" t="s">
        <v>1687</v>
      </c>
      <c r="B259" s="682" t="s">
        <v>1228</v>
      </c>
      <c r="C259" s="682" t="s">
        <v>1631</v>
      </c>
      <c r="D259" s="683">
        <v>67729.899999999994</v>
      </c>
      <c r="E259" s="684"/>
      <c r="F259" s="685">
        <v>22500</v>
      </c>
      <c r="G259" s="685">
        <v>0</v>
      </c>
      <c r="H259" s="685">
        <v>22500</v>
      </c>
      <c r="I259" s="685">
        <v>0</v>
      </c>
      <c r="J259" s="685">
        <v>22500</v>
      </c>
      <c r="K259" s="685">
        <v>67729.899999999994</v>
      </c>
      <c r="L259" s="685">
        <v>0</v>
      </c>
      <c r="M259" s="685">
        <v>67729.899999999994</v>
      </c>
      <c r="N259" s="685">
        <v>0</v>
      </c>
      <c r="O259" s="686">
        <v>67729.899999999994</v>
      </c>
    </row>
    <row r="260" spans="1:15">
      <c r="A260" s="681" t="s">
        <v>1688</v>
      </c>
      <c r="B260" s="682" t="s">
        <v>1264</v>
      </c>
      <c r="C260" s="682" t="s">
        <v>1631</v>
      </c>
      <c r="D260" s="683">
        <v>50529</v>
      </c>
      <c r="E260" s="684"/>
      <c r="F260" s="685">
        <v>17442</v>
      </c>
      <c r="G260" s="685">
        <v>0</v>
      </c>
      <c r="H260" s="685">
        <v>17442</v>
      </c>
      <c r="I260" s="685">
        <v>0</v>
      </c>
      <c r="J260" s="685">
        <v>17442</v>
      </c>
      <c r="K260" s="685">
        <v>50529</v>
      </c>
      <c r="L260" s="685">
        <v>0</v>
      </c>
      <c r="M260" s="685">
        <v>50529</v>
      </c>
      <c r="N260" s="685">
        <v>0</v>
      </c>
      <c r="O260" s="686">
        <v>50529</v>
      </c>
    </row>
    <row r="261" spans="1:15">
      <c r="A261" s="681" t="s">
        <v>1689</v>
      </c>
      <c r="B261" s="682" t="s">
        <v>1690</v>
      </c>
      <c r="C261" s="682" t="s">
        <v>1631</v>
      </c>
      <c r="D261" s="683">
        <v>55817.279999999999</v>
      </c>
      <c r="E261" s="684"/>
      <c r="F261" s="685">
        <v>18605.759999999998</v>
      </c>
      <c r="G261" s="685">
        <v>0</v>
      </c>
      <c r="H261" s="685">
        <v>18605.759999999998</v>
      </c>
      <c r="I261" s="685">
        <v>0</v>
      </c>
      <c r="J261" s="685">
        <v>18605.759999999998</v>
      </c>
      <c r="K261" s="685">
        <v>55817.279999999999</v>
      </c>
      <c r="L261" s="685">
        <v>0</v>
      </c>
      <c r="M261" s="685">
        <v>55817.279999999999</v>
      </c>
      <c r="N261" s="685">
        <v>0</v>
      </c>
      <c r="O261" s="686">
        <v>55817.279999999999</v>
      </c>
    </row>
    <row r="262" spans="1:15">
      <c r="A262" s="681" t="s">
        <v>1691</v>
      </c>
      <c r="B262" s="682" t="s">
        <v>1232</v>
      </c>
      <c r="C262" s="682" t="s">
        <v>1631</v>
      </c>
      <c r="D262" s="683">
        <v>61211.31</v>
      </c>
      <c r="E262" s="684"/>
      <c r="F262" s="685">
        <v>18837.98</v>
      </c>
      <c r="G262" s="685">
        <v>0</v>
      </c>
      <c r="H262" s="685">
        <v>18837.98</v>
      </c>
      <c r="I262" s="685">
        <v>0</v>
      </c>
      <c r="J262" s="685">
        <v>18837.98</v>
      </c>
      <c r="K262" s="685">
        <v>61211.31</v>
      </c>
      <c r="L262" s="685">
        <v>0</v>
      </c>
      <c r="M262" s="685">
        <v>61211.31</v>
      </c>
      <c r="N262" s="685">
        <v>0</v>
      </c>
      <c r="O262" s="686">
        <v>61211.31</v>
      </c>
    </row>
    <row r="263" spans="1:15">
      <c r="A263" s="681" t="s">
        <v>1692</v>
      </c>
      <c r="B263" s="682" t="s">
        <v>1234</v>
      </c>
      <c r="C263" s="682" t="s">
        <v>1631</v>
      </c>
      <c r="D263" s="683">
        <v>38843.919999999998</v>
      </c>
      <c r="E263" s="684"/>
      <c r="F263" s="685">
        <v>16778.919999999998</v>
      </c>
      <c r="G263" s="685">
        <v>0</v>
      </c>
      <c r="H263" s="685">
        <v>16778.919999999998</v>
      </c>
      <c r="I263" s="685">
        <v>0</v>
      </c>
      <c r="J263" s="685">
        <v>16778.919999999998</v>
      </c>
      <c r="K263" s="685">
        <v>38843.919999999998</v>
      </c>
      <c r="L263" s="685">
        <v>0</v>
      </c>
      <c r="M263" s="685">
        <v>38843.919999999998</v>
      </c>
      <c r="N263" s="685">
        <v>0</v>
      </c>
      <c r="O263" s="686">
        <v>38843.919999999998</v>
      </c>
    </row>
    <row r="264" spans="1:15">
      <c r="A264" s="681" t="s">
        <v>1693</v>
      </c>
      <c r="B264" s="682" t="s">
        <v>1694</v>
      </c>
      <c r="C264" s="682" t="s">
        <v>1631</v>
      </c>
      <c r="D264" s="683">
        <v>64649.7</v>
      </c>
      <c r="E264" s="684"/>
      <c r="F264" s="685">
        <v>24743.48</v>
      </c>
      <c r="G264" s="685">
        <v>0</v>
      </c>
      <c r="H264" s="685">
        <v>24743.48</v>
      </c>
      <c r="I264" s="685">
        <v>0</v>
      </c>
      <c r="J264" s="685">
        <v>24743.48</v>
      </c>
      <c r="K264" s="685">
        <v>64649.7</v>
      </c>
      <c r="L264" s="685">
        <v>0</v>
      </c>
      <c r="M264" s="685">
        <v>64649.7</v>
      </c>
      <c r="N264" s="685">
        <v>0</v>
      </c>
      <c r="O264" s="686">
        <v>64649.7</v>
      </c>
    </row>
    <row r="265" spans="1:15">
      <c r="A265" s="681" t="s">
        <v>1695</v>
      </c>
      <c r="B265" s="682" t="s">
        <v>1230</v>
      </c>
      <c r="C265" s="682" t="s">
        <v>1631</v>
      </c>
      <c r="D265" s="683">
        <v>43021</v>
      </c>
      <c r="E265" s="684"/>
      <c r="F265" s="685">
        <v>26901</v>
      </c>
      <c r="G265" s="685">
        <v>0</v>
      </c>
      <c r="H265" s="685">
        <v>26901</v>
      </c>
      <c r="I265" s="685">
        <v>0</v>
      </c>
      <c r="J265" s="685">
        <v>26901</v>
      </c>
      <c r="K265" s="685">
        <v>43021</v>
      </c>
      <c r="L265" s="685">
        <v>0</v>
      </c>
      <c r="M265" s="685">
        <v>43021</v>
      </c>
      <c r="N265" s="685">
        <v>0</v>
      </c>
      <c r="O265" s="686">
        <v>43021</v>
      </c>
    </row>
    <row r="266" spans="1:15">
      <c r="A266" s="681" t="s">
        <v>1696</v>
      </c>
      <c r="B266" s="682" t="s">
        <v>1236</v>
      </c>
      <c r="C266" s="682" t="s">
        <v>1631</v>
      </c>
      <c r="D266" s="683">
        <v>4054</v>
      </c>
      <c r="E266" s="684"/>
      <c r="F266" s="685">
        <v>1737</v>
      </c>
      <c r="G266" s="685">
        <v>0</v>
      </c>
      <c r="H266" s="685">
        <v>1737</v>
      </c>
      <c r="I266" s="685">
        <v>0</v>
      </c>
      <c r="J266" s="685">
        <v>1737</v>
      </c>
      <c r="K266" s="685">
        <v>4054</v>
      </c>
      <c r="L266" s="685">
        <v>0</v>
      </c>
      <c r="M266" s="685">
        <v>4054</v>
      </c>
      <c r="N266" s="685">
        <v>0</v>
      </c>
      <c r="O266" s="686">
        <v>4054</v>
      </c>
    </row>
    <row r="267" spans="1:15">
      <c r="A267" s="681" t="s">
        <v>1697</v>
      </c>
      <c r="B267" s="682" t="s">
        <v>1242</v>
      </c>
      <c r="C267" s="682" t="s">
        <v>1631</v>
      </c>
      <c r="D267" s="683">
        <v>34496</v>
      </c>
      <c r="E267" s="684"/>
      <c r="F267" s="685">
        <v>2596</v>
      </c>
      <c r="G267" s="685">
        <v>0</v>
      </c>
      <c r="H267" s="685">
        <v>2596</v>
      </c>
      <c r="I267" s="685">
        <v>0</v>
      </c>
      <c r="J267" s="685">
        <v>2596</v>
      </c>
      <c r="K267" s="685">
        <v>34496</v>
      </c>
      <c r="L267" s="685">
        <v>0</v>
      </c>
      <c r="M267" s="685">
        <v>34496</v>
      </c>
      <c r="N267" s="685">
        <v>0</v>
      </c>
      <c r="O267" s="686">
        <v>34496</v>
      </c>
    </row>
    <row r="268" spans="1:15">
      <c r="A268" s="681" t="s">
        <v>1698</v>
      </c>
      <c r="B268" s="682" t="s">
        <v>1244</v>
      </c>
      <c r="C268" s="682" t="s">
        <v>1631</v>
      </c>
      <c r="D268" s="683">
        <v>23073.75</v>
      </c>
      <c r="E268" s="684"/>
      <c r="F268" s="685">
        <v>8164.52</v>
      </c>
      <c r="G268" s="685">
        <v>0</v>
      </c>
      <c r="H268" s="685">
        <v>8164.52</v>
      </c>
      <c r="I268" s="685">
        <v>0</v>
      </c>
      <c r="J268" s="685">
        <v>8164.52</v>
      </c>
      <c r="K268" s="685">
        <v>23073.75</v>
      </c>
      <c r="L268" s="685">
        <v>0</v>
      </c>
      <c r="M268" s="685">
        <v>23073.75</v>
      </c>
      <c r="N268" s="685">
        <v>0</v>
      </c>
      <c r="O268" s="686">
        <v>23073.75</v>
      </c>
    </row>
    <row r="269" spans="1:15">
      <c r="A269" s="681" t="s">
        <v>1699</v>
      </c>
      <c r="B269" s="682" t="s">
        <v>1246</v>
      </c>
      <c r="C269" s="682" t="s">
        <v>1631</v>
      </c>
      <c r="D269" s="683">
        <v>1033.1099999999999</v>
      </c>
      <c r="E269" s="684"/>
      <c r="F269" s="685">
        <v>0.19</v>
      </c>
      <c r="G269" s="685">
        <v>0</v>
      </c>
      <c r="H269" s="685">
        <v>0.19</v>
      </c>
      <c r="I269" s="685">
        <v>0</v>
      </c>
      <c r="J269" s="685">
        <v>0.19</v>
      </c>
      <c r="K269" s="685">
        <v>1033.1099999999999</v>
      </c>
      <c r="L269" s="685">
        <v>0</v>
      </c>
      <c r="M269" s="685">
        <v>1033.1099999999999</v>
      </c>
      <c r="N269" s="685">
        <v>0</v>
      </c>
      <c r="O269" s="686">
        <v>1033.1099999999999</v>
      </c>
    </row>
    <row r="270" spans="1:15">
      <c r="A270" s="681" t="s">
        <v>1700</v>
      </c>
      <c r="B270" s="682" t="s">
        <v>1252</v>
      </c>
      <c r="C270" s="682" t="s">
        <v>1631</v>
      </c>
      <c r="D270" s="683">
        <v>105715</v>
      </c>
      <c r="E270" s="684"/>
      <c r="F270" s="685">
        <v>0</v>
      </c>
      <c r="G270" s="685">
        <v>0</v>
      </c>
      <c r="H270" s="685">
        <v>0</v>
      </c>
      <c r="I270" s="685">
        <v>0</v>
      </c>
      <c r="J270" s="685">
        <v>0</v>
      </c>
      <c r="K270" s="685">
        <v>105715</v>
      </c>
      <c r="L270" s="685">
        <v>0</v>
      </c>
      <c r="M270" s="685">
        <v>105715</v>
      </c>
      <c r="N270" s="685">
        <v>0</v>
      </c>
      <c r="O270" s="686">
        <v>105715</v>
      </c>
    </row>
    <row r="271" spans="1:15">
      <c r="A271" s="681" t="s">
        <v>1701</v>
      </c>
      <c r="B271" s="682" t="s">
        <v>1702</v>
      </c>
      <c r="C271" s="682" t="s">
        <v>1631</v>
      </c>
      <c r="D271" s="683">
        <v>22416</v>
      </c>
      <c r="E271" s="684"/>
      <c r="F271" s="685">
        <v>8074</v>
      </c>
      <c r="G271" s="685">
        <v>0</v>
      </c>
      <c r="H271" s="685">
        <v>8074</v>
      </c>
      <c r="I271" s="685">
        <v>0</v>
      </c>
      <c r="J271" s="685">
        <v>8074</v>
      </c>
      <c r="K271" s="685">
        <v>22416</v>
      </c>
      <c r="L271" s="685">
        <v>0</v>
      </c>
      <c r="M271" s="685">
        <v>22416</v>
      </c>
      <c r="N271" s="685">
        <v>0</v>
      </c>
      <c r="O271" s="686">
        <v>22416</v>
      </c>
    </row>
    <row r="272" spans="1:15">
      <c r="A272" s="681" t="s">
        <v>1703</v>
      </c>
      <c r="B272" s="682" t="s">
        <v>1704</v>
      </c>
      <c r="C272" s="682" t="s">
        <v>1631</v>
      </c>
      <c r="D272" s="683">
        <v>650</v>
      </c>
      <c r="E272" s="684"/>
      <c r="F272" s="685">
        <v>0</v>
      </c>
      <c r="G272" s="685">
        <v>0</v>
      </c>
      <c r="H272" s="685">
        <v>0</v>
      </c>
      <c r="I272" s="685">
        <v>0</v>
      </c>
      <c r="J272" s="685">
        <v>0</v>
      </c>
      <c r="K272" s="685">
        <v>650</v>
      </c>
      <c r="L272" s="685">
        <v>0</v>
      </c>
      <c r="M272" s="685">
        <v>650</v>
      </c>
      <c r="N272" s="685">
        <v>0</v>
      </c>
      <c r="O272" s="686">
        <v>650</v>
      </c>
    </row>
    <row r="273" spans="1:15">
      <c r="A273" s="681" t="s">
        <v>1705</v>
      </c>
      <c r="B273" s="682" t="s">
        <v>1706</v>
      </c>
      <c r="C273" s="682" t="s">
        <v>1631</v>
      </c>
      <c r="D273" s="683">
        <v>2120.14</v>
      </c>
      <c r="E273" s="684"/>
      <c r="F273" s="685">
        <v>0</v>
      </c>
      <c r="G273" s="685">
        <v>0</v>
      </c>
      <c r="H273" s="685">
        <v>0</v>
      </c>
      <c r="I273" s="685">
        <v>0</v>
      </c>
      <c r="J273" s="685">
        <v>0</v>
      </c>
      <c r="K273" s="685">
        <v>2120.14</v>
      </c>
      <c r="L273" s="685">
        <v>0</v>
      </c>
      <c r="M273" s="685">
        <v>2120.14</v>
      </c>
      <c r="N273" s="685">
        <v>0</v>
      </c>
      <c r="O273" s="686">
        <v>2120.14</v>
      </c>
    </row>
    <row r="274" spans="1:15">
      <c r="A274" s="681" t="s">
        <v>1707</v>
      </c>
      <c r="B274" s="682" t="s">
        <v>1708</v>
      </c>
      <c r="C274" s="682" t="s">
        <v>1631</v>
      </c>
      <c r="D274" s="683">
        <v>17120</v>
      </c>
      <c r="E274" s="684"/>
      <c r="F274" s="685">
        <v>10700</v>
      </c>
      <c r="G274" s="685">
        <v>0</v>
      </c>
      <c r="H274" s="685">
        <v>10700</v>
      </c>
      <c r="I274" s="685">
        <v>0</v>
      </c>
      <c r="J274" s="685">
        <v>10700</v>
      </c>
      <c r="K274" s="685">
        <v>17120</v>
      </c>
      <c r="L274" s="685">
        <v>0</v>
      </c>
      <c r="M274" s="685">
        <v>17120</v>
      </c>
      <c r="N274" s="685">
        <v>0</v>
      </c>
      <c r="O274" s="686">
        <v>17120</v>
      </c>
    </row>
    <row r="275" spans="1:15">
      <c r="A275" s="681" t="s">
        <v>1709</v>
      </c>
      <c r="B275" s="682" t="s">
        <v>1710</v>
      </c>
      <c r="C275" s="682" t="s">
        <v>1631</v>
      </c>
      <c r="D275" s="683">
        <v>84440.19</v>
      </c>
      <c r="E275" s="684"/>
      <c r="F275" s="685">
        <v>27004.41</v>
      </c>
      <c r="G275" s="685">
        <v>0</v>
      </c>
      <c r="H275" s="685">
        <v>27004.41</v>
      </c>
      <c r="I275" s="685">
        <v>0</v>
      </c>
      <c r="J275" s="685">
        <v>27004.41</v>
      </c>
      <c r="K275" s="685">
        <v>84440.19</v>
      </c>
      <c r="L275" s="685">
        <v>0</v>
      </c>
      <c r="M275" s="685">
        <v>84440.19</v>
      </c>
      <c r="N275" s="685">
        <v>0</v>
      </c>
      <c r="O275" s="686">
        <v>84440.19</v>
      </c>
    </row>
    <row r="276" spans="1:15">
      <c r="A276" s="681" t="s">
        <v>1711</v>
      </c>
      <c r="B276" s="682" t="s">
        <v>1712</v>
      </c>
      <c r="C276" s="682" t="s">
        <v>1631</v>
      </c>
      <c r="D276" s="683">
        <v>66701.679999999993</v>
      </c>
      <c r="E276" s="684"/>
      <c r="F276" s="685">
        <v>21671.040000000001</v>
      </c>
      <c r="G276" s="685">
        <v>0</v>
      </c>
      <c r="H276" s="685">
        <v>21671.040000000001</v>
      </c>
      <c r="I276" s="685">
        <v>0</v>
      </c>
      <c r="J276" s="685">
        <v>21671.040000000001</v>
      </c>
      <c r="K276" s="685">
        <v>66701.679999999993</v>
      </c>
      <c r="L276" s="685">
        <v>0</v>
      </c>
      <c r="M276" s="685">
        <v>66701.679999999993</v>
      </c>
      <c r="N276" s="685">
        <v>0</v>
      </c>
      <c r="O276" s="686">
        <v>66701.679999999993</v>
      </c>
    </row>
    <row r="277" spans="1:15">
      <c r="A277" s="681" t="s">
        <v>1713</v>
      </c>
      <c r="B277" s="682" t="s">
        <v>1714</v>
      </c>
      <c r="C277" s="682" t="s">
        <v>1631</v>
      </c>
      <c r="D277" s="683">
        <v>7490</v>
      </c>
      <c r="E277" s="684"/>
      <c r="F277" s="685">
        <v>0</v>
      </c>
      <c r="G277" s="685">
        <v>0</v>
      </c>
      <c r="H277" s="685">
        <v>0</v>
      </c>
      <c r="I277" s="685">
        <v>0</v>
      </c>
      <c r="J277" s="685">
        <v>0</v>
      </c>
      <c r="K277" s="685">
        <v>7490</v>
      </c>
      <c r="L277" s="685">
        <v>0</v>
      </c>
      <c r="M277" s="685">
        <v>7490</v>
      </c>
      <c r="N277" s="685">
        <v>0</v>
      </c>
      <c r="O277" s="686">
        <v>7490</v>
      </c>
    </row>
    <row r="278" spans="1:15">
      <c r="A278" s="681" t="s">
        <v>1715</v>
      </c>
      <c r="B278" s="682" t="s">
        <v>1716</v>
      </c>
      <c r="C278" s="682" t="s">
        <v>1631</v>
      </c>
      <c r="D278" s="683">
        <v>1196349.05</v>
      </c>
      <c r="E278" s="684"/>
      <c r="F278" s="685">
        <v>48633.52</v>
      </c>
      <c r="G278" s="685">
        <v>-3804.52</v>
      </c>
      <c r="H278" s="685">
        <v>44829</v>
      </c>
      <c r="I278" s="685">
        <v>0</v>
      </c>
      <c r="J278" s="685">
        <v>44829</v>
      </c>
      <c r="K278" s="685">
        <v>1200153.57</v>
      </c>
      <c r="L278" s="685">
        <v>-3804.52</v>
      </c>
      <c r="M278" s="685">
        <v>1196349.05</v>
      </c>
      <c r="N278" s="685">
        <v>0</v>
      </c>
      <c r="O278" s="686">
        <v>1196349.05</v>
      </c>
    </row>
    <row r="279" spans="1:15">
      <c r="A279" s="681" t="s">
        <v>1717</v>
      </c>
      <c r="B279" s="682" t="s">
        <v>1718</v>
      </c>
      <c r="C279" s="682" t="s">
        <v>1631</v>
      </c>
      <c r="D279" s="683">
        <v>80245.759999999995</v>
      </c>
      <c r="E279" s="684"/>
      <c r="F279" s="685">
        <v>35444.85</v>
      </c>
      <c r="G279" s="685">
        <v>44800.91</v>
      </c>
      <c r="H279" s="685">
        <v>80245.759999999995</v>
      </c>
      <c r="I279" s="685">
        <v>0</v>
      </c>
      <c r="J279" s="685">
        <v>80245.759999999995</v>
      </c>
      <c r="K279" s="685">
        <v>35444.85</v>
      </c>
      <c r="L279" s="685">
        <v>44800.91</v>
      </c>
      <c r="M279" s="685">
        <v>80245.759999999995</v>
      </c>
      <c r="N279" s="685">
        <v>0</v>
      </c>
      <c r="O279" s="686">
        <v>80245.759999999995</v>
      </c>
    </row>
    <row r="280" spans="1:15">
      <c r="A280" s="681" t="s">
        <v>1719</v>
      </c>
      <c r="B280" s="682" t="s">
        <v>1720</v>
      </c>
      <c r="C280" s="682" t="s">
        <v>1631</v>
      </c>
      <c r="D280" s="683">
        <v>29686.77</v>
      </c>
      <c r="E280" s="684"/>
      <c r="F280" s="685">
        <v>0</v>
      </c>
      <c r="G280" s="685">
        <v>0</v>
      </c>
      <c r="H280" s="685">
        <v>0</v>
      </c>
      <c r="I280" s="685">
        <v>0</v>
      </c>
      <c r="J280" s="685">
        <v>0</v>
      </c>
      <c r="K280" s="685">
        <v>29686.77</v>
      </c>
      <c r="L280" s="685">
        <v>0</v>
      </c>
      <c r="M280" s="685">
        <v>29686.77</v>
      </c>
      <c r="N280" s="685">
        <v>0</v>
      </c>
      <c r="O280" s="686">
        <v>29686.77</v>
      </c>
    </row>
    <row r="281" spans="1:15">
      <c r="A281" s="681" t="s">
        <v>1721</v>
      </c>
      <c r="B281" s="682" t="s">
        <v>1722</v>
      </c>
      <c r="C281" s="682" t="s">
        <v>1631</v>
      </c>
      <c r="D281" s="683">
        <v>70280</v>
      </c>
      <c r="E281" s="684"/>
      <c r="F281" s="685">
        <v>5000</v>
      </c>
      <c r="G281" s="685">
        <v>0</v>
      </c>
      <c r="H281" s="685">
        <v>5000</v>
      </c>
      <c r="I281" s="685">
        <v>0</v>
      </c>
      <c r="J281" s="685">
        <v>5000</v>
      </c>
      <c r="K281" s="685">
        <v>70280</v>
      </c>
      <c r="L281" s="685">
        <v>0</v>
      </c>
      <c r="M281" s="685">
        <v>70280</v>
      </c>
      <c r="N281" s="685">
        <v>0</v>
      </c>
      <c r="O281" s="686">
        <v>70280</v>
      </c>
    </row>
    <row r="282" spans="1:15">
      <c r="A282" s="681" t="s">
        <v>1723</v>
      </c>
      <c r="B282" s="682" t="s">
        <v>1724</v>
      </c>
      <c r="C282" s="682" t="s">
        <v>1631</v>
      </c>
      <c r="D282" s="683">
        <v>412775</v>
      </c>
      <c r="E282" s="684"/>
      <c r="F282" s="685">
        <v>134166</v>
      </c>
      <c r="G282" s="685">
        <v>0</v>
      </c>
      <c r="H282" s="685">
        <v>134166</v>
      </c>
      <c r="I282" s="685">
        <v>0</v>
      </c>
      <c r="J282" s="685">
        <v>134166</v>
      </c>
      <c r="K282" s="685">
        <v>412775</v>
      </c>
      <c r="L282" s="685">
        <v>0</v>
      </c>
      <c r="M282" s="685">
        <v>412775</v>
      </c>
      <c r="N282" s="685">
        <v>0</v>
      </c>
      <c r="O282" s="686">
        <v>412775</v>
      </c>
    </row>
    <row r="283" spans="1:15">
      <c r="A283" s="681" t="s">
        <v>1725</v>
      </c>
      <c r="B283" s="682" t="s">
        <v>1726</v>
      </c>
      <c r="C283" s="682" t="s">
        <v>1631</v>
      </c>
      <c r="D283" s="683">
        <v>91482</v>
      </c>
      <c r="E283" s="684"/>
      <c r="F283" s="685">
        <v>40635.22</v>
      </c>
      <c r="G283" s="685">
        <v>0</v>
      </c>
      <c r="H283" s="685">
        <v>40635.22</v>
      </c>
      <c r="I283" s="685">
        <v>0</v>
      </c>
      <c r="J283" s="685">
        <v>40635.22</v>
      </c>
      <c r="K283" s="685">
        <v>91482</v>
      </c>
      <c r="L283" s="685">
        <v>0</v>
      </c>
      <c r="M283" s="685">
        <v>91482</v>
      </c>
      <c r="N283" s="685">
        <v>0</v>
      </c>
      <c r="O283" s="686">
        <v>91482</v>
      </c>
    </row>
    <row r="284" spans="1:15">
      <c r="A284" s="681" t="s">
        <v>1727</v>
      </c>
      <c r="B284" s="682" t="s">
        <v>1262</v>
      </c>
      <c r="C284" s="682" t="s">
        <v>1631</v>
      </c>
      <c r="D284" s="683">
        <v>75182.59</v>
      </c>
      <c r="E284" s="684"/>
      <c r="F284" s="685">
        <v>29184.95</v>
      </c>
      <c r="G284" s="685">
        <v>0</v>
      </c>
      <c r="H284" s="685">
        <v>29184.95</v>
      </c>
      <c r="I284" s="685">
        <v>0</v>
      </c>
      <c r="J284" s="685">
        <v>29184.95</v>
      </c>
      <c r="K284" s="685">
        <v>75182.59</v>
      </c>
      <c r="L284" s="685">
        <v>0</v>
      </c>
      <c r="M284" s="685">
        <v>75182.59</v>
      </c>
      <c r="N284" s="685">
        <v>0</v>
      </c>
      <c r="O284" s="686">
        <v>75182.59</v>
      </c>
    </row>
    <row r="285" spans="1:15">
      <c r="A285" s="681" t="s">
        <v>1728</v>
      </c>
      <c r="B285" s="682" t="s">
        <v>1729</v>
      </c>
      <c r="C285" s="682" t="s">
        <v>1631</v>
      </c>
      <c r="D285" s="683">
        <v>45318.58</v>
      </c>
      <c r="E285" s="684"/>
      <c r="F285" s="685">
        <v>14044.31</v>
      </c>
      <c r="G285" s="685">
        <v>0</v>
      </c>
      <c r="H285" s="685">
        <v>14044.31</v>
      </c>
      <c r="I285" s="685">
        <v>0</v>
      </c>
      <c r="J285" s="685">
        <v>14044.31</v>
      </c>
      <c r="K285" s="685">
        <v>45318.58</v>
      </c>
      <c r="L285" s="685">
        <v>0</v>
      </c>
      <c r="M285" s="685">
        <v>45318.58</v>
      </c>
      <c r="N285" s="685">
        <v>0</v>
      </c>
      <c r="O285" s="686">
        <v>45318.58</v>
      </c>
    </row>
    <row r="286" spans="1:15">
      <c r="A286" s="681" t="s">
        <v>1730</v>
      </c>
      <c r="B286" s="682" t="s">
        <v>1731</v>
      </c>
      <c r="C286" s="682" t="s">
        <v>1631</v>
      </c>
      <c r="D286" s="687">
        <v>360393.05</v>
      </c>
      <c r="E286" s="684"/>
      <c r="F286" s="688">
        <v>121451.14</v>
      </c>
      <c r="G286" s="688">
        <v>0</v>
      </c>
      <c r="H286" s="688">
        <v>121451.14</v>
      </c>
      <c r="I286" s="688">
        <v>0</v>
      </c>
      <c r="J286" s="688">
        <v>121451.14</v>
      </c>
      <c r="K286" s="688">
        <v>360393.05</v>
      </c>
      <c r="L286" s="688">
        <v>0</v>
      </c>
      <c r="M286" s="688">
        <v>360393.05</v>
      </c>
      <c r="N286" s="688">
        <v>0</v>
      </c>
      <c r="O286" s="689">
        <v>360393.05</v>
      </c>
    </row>
    <row r="287" spans="1:15">
      <c r="A287" s="690"/>
      <c r="B287" s="682" t="s">
        <v>1732</v>
      </c>
      <c r="C287" s="682"/>
      <c r="D287" s="687">
        <v>87131799.989999995</v>
      </c>
      <c r="E287" s="684"/>
      <c r="F287" s="688">
        <v>29475777.460000001</v>
      </c>
      <c r="G287" s="688">
        <v>5296760.78</v>
      </c>
      <c r="H287" s="688">
        <v>34772538.240000002</v>
      </c>
      <c r="I287" s="688">
        <v>-106268</v>
      </c>
      <c r="J287" s="688">
        <v>34666270.240000002</v>
      </c>
      <c r="K287" s="688">
        <v>78436950.290000007</v>
      </c>
      <c r="L287" s="688">
        <v>9128181.6999999993</v>
      </c>
      <c r="M287" s="688">
        <v>87565131.989999995</v>
      </c>
      <c r="N287" s="688">
        <v>-433332</v>
      </c>
      <c r="O287" s="689">
        <v>87131799.989999995</v>
      </c>
    </row>
    <row r="288" spans="1:15">
      <c r="A288" s="690"/>
      <c r="B288" s="682"/>
      <c r="C288" s="682"/>
      <c r="D288" s="683"/>
      <c r="E288" s="684"/>
      <c r="F288" s="685"/>
      <c r="G288" s="685"/>
      <c r="H288" s="685"/>
      <c r="I288" s="685"/>
      <c r="J288" s="685"/>
      <c r="K288" s="685"/>
      <c r="L288" s="685"/>
      <c r="M288" s="685"/>
      <c r="N288" s="685"/>
      <c r="O288" s="686"/>
    </row>
    <row r="289" spans="1:15">
      <c r="A289" s="690"/>
      <c r="B289" s="682" t="s">
        <v>1733</v>
      </c>
      <c r="C289" s="682"/>
      <c r="D289" s="683">
        <v>-77436296.719999999</v>
      </c>
      <c r="E289" s="684"/>
      <c r="F289" s="685">
        <v>-56536190.109999999</v>
      </c>
      <c r="G289" s="685">
        <v>4147050.8</v>
      </c>
      <c r="H289" s="685">
        <v>-52389139.310000002</v>
      </c>
      <c r="I289" s="685">
        <v>0</v>
      </c>
      <c r="J289" s="685">
        <v>-52389139.310000002</v>
      </c>
      <c r="K289" s="685">
        <v>-84912164.780000001</v>
      </c>
      <c r="L289" s="685">
        <v>7475868.0599999996</v>
      </c>
      <c r="M289" s="685">
        <v>-77436296.719999999</v>
      </c>
      <c r="N289" s="685">
        <v>0</v>
      </c>
      <c r="O289" s="686">
        <v>-77436296.719999999</v>
      </c>
    </row>
    <row r="290" spans="1:15">
      <c r="A290" s="681" t="s">
        <v>1734</v>
      </c>
      <c r="B290" s="682" t="s">
        <v>295</v>
      </c>
      <c r="C290" s="682" t="s">
        <v>1735</v>
      </c>
      <c r="D290" s="683">
        <v>106973.21</v>
      </c>
      <c r="E290" s="684"/>
      <c r="F290" s="685">
        <v>35657.730000000003</v>
      </c>
      <c r="G290" s="685">
        <v>0</v>
      </c>
      <c r="H290" s="685">
        <v>35657.730000000003</v>
      </c>
      <c r="I290" s="685">
        <v>0</v>
      </c>
      <c r="J290" s="685">
        <v>35657.730000000003</v>
      </c>
      <c r="K290" s="685">
        <v>106973.21</v>
      </c>
      <c r="L290" s="685">
        <v>0</v>
      </c>
      <c r="M290" s="685">
        <v>106973.21</v>
      </c>
      <c r="N290" s="685">
        <v>0</v>
      </c>
      <c r="O290" s="686">
        <v>106973.21</v>
      </c>
    </row>
    <row r="291" spans="1:15">
      <c r="A291" s="681" t="s">
        <v>1736</v>
      </c>
      <c r="B291" s="682" t="s">
        <v>1270</v>
      </c>
      <c r="C291" s="682" t="s">
        <v>1735</v>
      </c>
      <c r="D291" s="683">
        <v>4960916.0599999996</v>
      </c>
      <c r="E291" s="684"/>
      <c r="F291" s="685">
        <v>1320999.77</v>
      </c>
      <c r="G291" s="685">
        <v>0</v>
      </c>
      <c r="H291" s="685">
        <v>1320999.77</v>
      </c>
      <c r="I291" s="685">
        <v>0</v>
      </c>
      <c r="J291" s="685">
        <v>1320999.77</v>
      </c>
      <c r="K291" s="685">
        <v>4960916.0599999996</v>
      </c>
      <c r="L291" s="685">
        <v>0</v>
      </c>
      <c r="M291" s="685">
        <v>4960916.0599999996</v>
      </c>
      <c r="N291" s="685">
        <v>0</v>
      </c>
      <c r="O291" s="686">
        <v>4960916.0599999996</v>
      </c>
    </row>
    <row r="292" spans="1:15">
      <c r="A292" s="681" t="s">
        <v>1737</v>
      </c>
      <c r="B292" s="682" t="s">
        <v>1738</v>
      </c>
      <c r="C292" s="682" t="s">
        <v>1735</v>
      </c>
      <c r="D292" s="683">
        <v>93441.26</v>
      </c>
      <c r="E292" s="684"/>
      <c r="F292" s="685">
        <v>11533.37</v>
      </c>
      <c r="G292" s="685">
        <v>0</v>
      </c>
      <c r="H292" s="685">
        <v>11533.37</v>
      </c>
      <c r="I292" s="685">
        <v>0</v>
      </c>
      <c r="J292" s="685">
        <v>11533.37</v>
      </c>
      <c r="K292" s="685">
        <v>93441.26</v>
      </c>
      <c r="L292" s="685">
        <v>0</v>
      </c>
      <c r="M292" s="685">
        <v>93441.26</v>
      </c>
      <c r="N292" s="685">
        <v>0</v>
      </c>
      <c r="O292" s="686">
        <v>93441.26</v>
      </c>
    </row>
    <row r="293" spans="1:15">
      <c r="A293" s="681" t="s">
        <v>1739</v>
      </c>
      <c r="B293" s="682" t="s">
        <v>1740</v>
      </c>
      <c r="C293" s="682" t="s">
        <v>1735</v>
      </c>
      <c r="D293" s="683">
        <v>5529.36</v>
      </c>
      <c r="E293" s="684"/>
      <c r="F293" s="685">
        <v>5529.36</v>
      </c>
      <c r="G293" s="685">
        <v>0</v>
      </c>
      <c r="H293" s="685">
        <v>5529.36</v>
      </c>
      <c r="I293" s="685">
        <v>0</v>
      </c>
      <c r="J293" s="685">
        <v>5529.36</v>
      </c>
      <c r="K293" s="685">
        <v>5529.36</v>
      </c>
      <c r="L293" s="685">
        <v>0</v>
      </c>
      <c r="M293" s="685">
        <v>5529.36</v>
      </c>
      <c r="N293" s="685">
        <v>0</v>
      </c>
      <c r="O293" s="686">
        <v>5529.36</v>
      </c>
    </row>
    <row r="294" spans="1:15">
      <c r="A294" s="681" t="s">
        <v>1741</v>
      </c>
      <c r="B294" s="682" t="s">
        <v>1742</v>
      </c>
      <c r="C294" s="682" t="s">
        <v>245</v>
      </c>
      <c r="D294" s="683">
        <v>17388845.309999999</v>
      </c>
      <c r="E294" s="684"/>
      <c r="F294" s="685">
        <v>5654463.0800000001</v>
      </c>
      <c r="G294" s="685">
        <v>3557575.73</v>
      </c>
      <c r="H294" s="685">
        <v>9212038.8100000005</v>
      </c>
      <c r="I294" s="685">
        <v>0</v>
      </c>
      <c r="J294" s="685">
        <v>9212038.8100000005</v>
      </c>
      <c r="K294" s="685">
        <v>8176806.5</v>
      </c>
      <c r="L294" s="685">
        <v>9212038.8100000005</v>
      </c>
      <c r="M294" s="685">
        <v>17388845.309999999</v>
      </c>
      <c r="N294" s="685">
        <v>0</v>
      </c>
      <c r="O294" s="686">
        <v>17388845.309999999</v>
      </c>
    </row>
    <row r="295" spans="1:15">
      <c r="A295" s="681" t="s">
        <v>1743</v>
      </c>
      <c r="B295" s="682" t="s">
        <v>1744</v>
      </c>
      <c r="C295" s="682" t="s">
        <v>245</v>
      </c>
      <c r="D295" s="687">
        <v>3450918.9</v>
      </c>
      <c r="E295" s="684"/>
      <c r="F295" s="688">
        <v>-3061910.08</v>
      </c>
      <c r="G295" s="688">
        <v>10276942.4</v>
      </c>
      <c r="H295" s="688">
        <v>7215032.3200000003</v>
      </c>
      <c r="I295" s="688">
        <v>0</v>
      </c>
      <c r="J295" s="688">
        <v>7215032.3200000003</v>
      </c>
      <c r="K295" s="688">
        <v>-3764113.42</v>
      </c>
      <c r="L295" s="688">
        <v>7215032.3200000003</v>
      </c>
      <c r="M295" s="688">
        <v>3450918.9</v>
      </c>
      <c r="N295" s="688">
        <v>0</v>
      </c>
      <c r="O295" s="689">
        <v>3450918.9</v>
      </c>
    </row>
    <row r="296" spans="1:15">
      <c r="A296" s="690"/>
      <c r="B296" s="682"/>
      <c r="C296" s="682"/>
      <c r="D296" s="683"/>
      <c r="E296" s="684"/>
      <c r="F296" s="685"/>
      <c r="G296" s="685"/>
      <c r="H296" s="685"/>
      <c r="I296" s="685"/>
      <c r="J296" s="685"/>
      <c r="K296" s="685"/>
      <c r="L296" s="685"/>
      <c r="M296" s="685"/>
      <c r="N296" s="685"/>
      <c r="O296" s="686"/>
    </row>
    <row r="297" spans="1:15" ht="13.5" thickBot="1">
      <c r="A297" s="690"/>
      <c r="B297" s="682" t="s">
        <v>310</v>
      </c>
      <c r="C297" s="682"/>
      <c r="D297" s="691">
        <v>-51429672.619999997</v>
      </c>
      <c r="E297" s="684"/>
      <c r="F297" s="692">
        <v>-52569916.880000003</v>
      </c>
      <c r="G297" s="692">
        <v>17981568.93</v>
      </c>
      <c r="H297" s="692">
        <v>-34588347.950000003</v>
      </c>
      <c r="I297" s="692">
        <v>0</v>
      </c>
      <c r="J297" s="692">
        <v>-34588347.950000003</v>
      </c>
      <c r="K297" s="692">
        <v>-75332611.810000002</v>
      </c>
      <c r="L297" s="692">
        <v>23902939.190000001</v>
      </c>
      <c r="M297" s="692">
        <v>-51429672.619999997</v>
      </c>
      <c r="N297" s="692">
        <v>0</v>
      </c>
      <c r="O297" s="693">
        <v>-51429672.619999997</v>
      </c>
    </row>
    <row r="298" spans="1:15" ht="14.25" thickTop="1" thickBot="1">
      <c r="A298" s="694"/>
      <c r="B298" s="695"/>
      <c r="C298" s="695"/>
      <c r="D298" s="696"/>
      <c r="E298" s="684"/>
      <c r="F298" s="697"/>
      <c r="G298" s="697"/>
      <c r="H298" s="697"/>
      <c r="I298" s="697"/>
      <c r="J298" s="697"/>
      <c r="K298" s="697"/>
      <c r="L298" s="697"/>
      <c r="M298" s="697"/>
      <c r="N298" s="697"/>
      <c r="O298" s="698"/>
    </row>
    <row r="299" spans="1:15" ht="13.5" thickTop="1">
      <c r="D299" s="742">
        <f>-D297+D294+D295</f>
        <v>72269436.829999998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4"/>
  <sheetViews>
    <sheetView view="pageBreakPreview" zoomScale="60" zoomScaleNormal="100" workbookViewId="0">
      <selection activeCell="D300" sqref="D300"/>
    </sheetView>
  </sheetViews>
  <sheetFormatPr defaultRowHeight="12.75"/>
  <cols>
    <col min="3" max="3" width="28.42578125" hidden="1" customWidth="1"/>
    <col min="4" max="4" width="18" hidden="1" customWidth="1"/>
    <col min="5" max="5" width="26.42578125" hidden="1" customWidth="1"/>
    <col min="6" max="6" width="17.85546875" hidden="1" customWidth="1"/>
    <col min="7" max="7" width="24.28515625" hidden="1" customWidth="1"/>
    <col min="8" max="8" width="32.7109375" hidden="1" customWidth="1"/>
    <col min="9" max="9" width="22.28515625" hidden="1" customWidth="1"/>
    <col min="10" max="10" width="30.7109375" hidden="1" customWidth="1"/>
    <col min="11" max="11" width="22.140625" hidden="1" customWidth="1"/>
    <col min="12" max="12" width="28.5703125" bestFit="1" customWidth="1"/>
  </cols>
  <sheetData>
    <row r="1" spans="1:12" ht="13.5" thickTop="1">
      <c r="A1" s="701"/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3"/>
    </row>
    <row r="2" spans="1:12">
      <c r="A2" s="704"/>
      <c r="B2" s="6"/>
      <c r="C2" s="6"/>
      <c r="D2" s="6"/>
      <c r="E2" s="6"/>
      <c r="F2" s="6"/>
      <c r="G2" s="6"/>
      <c r="H2" s="6"/>
      <c r="I2" s="6"/>
      <c r="J2" s="6"/>
      <c r="K2" s="6"/>
      <c r="L2" s="705"/>
    </row>
    <row r="3" spans="1:12">
      <c r="A3" s="704"/>
      <c r="B3" s="6"/>
      <c r="C3" s="6"/>
      <c r="D3" s="6"/>
      <c r="E3" s="6"/>
      <c r="F3" s="6"/>
      <c r="G3" s="6"/>
      <c r="H3" s="6"/>
      <c r="I3" s="6"/>
      <c r="J3" s="6"/>
      <c r="K3" s="6"/>
      <c r="L3" s="705"/>
    </row>
    <row r="4" spans="1:12">
      <c r="A4" s="704"/>
      <c r="B4" s="6"/>
      <c r="C4" s="6"/>
      <c r="D4" s="6"/>
      <c r="E4" s="6"/>
      <c r="F4" s="6"/>
      <c r="G4" s="6"/>
      <c r="H4" s="6"/>
      <c r="I4" s="6"/>
      <c r="J4" s="6"/>
      <c r="K4" s="6"/>
      <c r="L4" s="705"/>
    </row>
    <row r="5" spans="1:12" ht="18">
      <c r="A5" s="990" t="s">
        <v>1745</v>
      </c>
      <c r="B5" s="991"/>
      <c r="C5" s="991"/>
      <c r="D5" s="991"/>
      <c r="E5" s="991"/>
      <c r="F5" s="6"/>
      <c r="G5" s="6"/>
      <c r="H5" s="6"/>
      <c r="I5" s="6"/>
      <c r="J5" s="6"/>
      <c r="K5" s="6"/>
      <c r="L5" s="705"/>
    </row>
    <row r="6" spans="1:12">
      <c r="A6" s="704"/>
      <c r="B6" s="6"/>
      <c r="C6" s="6"/>
      <c r="D6" s="6"/>
      <c r="E6" s="6"/>
      <c r="F6" s="6"/>
      <c r="G6" s="6"/>
      <c r="H6" s="6"/>
      <c r="I6" s="6"/>
      <c r="J6" s="6"/>
      <c r="K6" s="6"/>
      <c r="L6" s="705"/>
    </row>
    <row r="7" spans="1:12">
      <c r="A7" s="706" t="s">
        <v>227</v>
      </c>
      <c r="B7" s="707" t="s">
        <v>1746</v>
      </c>
      <c r="C7" s="708" t="s">
        <v>1400</v>
      </c>
      <c r="D7" s="708" t="s">
        <v>1401</v>
      </c>
      <c r="E7" s="708" t="s">
        <v>1402</v>
      </c>
      <c r="F7" s="708" t="s">
        <v>1403</v>
      </c>
      <c r="G7" s="708" t="s">
        <v>1404</v>
      </c>
      <c r="H7" s="708" t="s">
        <v>1405</v>
      </c>
      <c r="I7" s="708" t="s">
        <v>1406</v>
      </c>
      <c r="J7" s="708" t="s">
        <v>1407</v>
      </c>
      <c r="K7" s="708" t="s">
        <v>1408</v>
      </c>
      <c r="L7" s="709" t="s">
        <v>1399</v>
      </c>
    </row>
    <row r="8" spans="1:12">
      <c r="A8" s="710" t="s">
        <v>233</v>
      </c>
      <c r="B8" s="711"/>
      <c r="C8" s="712">
        <v>40791718.119999997</v>
      </c>
      <c r="D8" s="712">
        <v>0</v>
      </c>
      <c r="E8" s="712">
        <v>40791718.119999997</v>
      </c>
      <c r="F8" s="712">
        <v>0</v>
      </c>
      <c r="G8" s="712">
        <v>40791718.119999997</v>
      </c>
      <c r="H8" s="712">
        <v>40791718.119999997</v>
      </c>
      <c r="I8" s="712">
        <v>0</v>
      </c>
      <c r="J8" s="712">
        <v>40791718.119999997</v>
      </c>
      <c r="K8" s="712">
        <v>0</v>
      </c>
      <c r="L8" s="713">
        <v>40791718.119999997</v>
      </c>
    </row>
    <row r="9" spans="1:12">
      <c r="A9" s="710" t="s">
        <v>1376</v>
      </c>
      <c r="B9" s="711"/>
      <c r="C9" s="712">
        <v>0</v>
      </c>
      <c r="D9" s="712">
        <v>0</v>
      </c>
      <c r="E9" s="712">
        <v>0</v>
      </c>
      <c r="F9" s="712">
        <v>0</v>
      </c>
      <c r="G9" s="712">
        <v>0</v>
      </c>
      <c r="H9" s="712">
        <v>0</v>
      </c>
      <c r="I9" s="712">
        <v>0</v>
      </c>
      <c r="J9" s="712">
        <v>0</v>
      </c>
      <c r="K9" s="712">
        <v>0</v>
      </c>
      <c r="L9" s="713">
        <v>0</v>
      </c>
    </row>
    <row r="10" spans="1:12">
      <c r="A10" s="710" t="s">
        <v>1377</v>
      </c>
      <c r="B10" s="711"/>
      <c r="C10" s="712">
        <v>2282011499.3200002</v>
      </c>
      <c r="D10" s="712">
        <v>2052306</v>
      </c>
      <c r="E10" s="712">
        <v>2284063805.3200002</v>
      </c>
      <c r="F10" s="712">
        <v>-25760849.670000002</v>
      </c>
      <c r="G10" s="712">
        <v>2258302955.6500001</v>
      </c>
      <c r="H10" s="712">
        <v>2282011499.3200002</v>
      </c>
      <c r="I10" s="712">
        <v>2052306</v>
      </c>
      <c r="J10" s="712">
        <v>2284063805.3200002</v>
      </c>
      <c r="K10" s="712">
        <v>-25760849.670000002</v>
      </c>
      <c r="L10" s="713">
        <v>2258302955.6500001</v>
      </c>
    </row>
    <row r="11" spans="1:12">
      <c r="A11" s="710" t="s">
        <v>1378</v>
      </c>
      <c r="B11" s="711"/>
      <c r="C11" s="712">
        <v>38492295.759999998</v>
      </c>
      <c r="D11" s="712">
        <v>-9599508.1500000004</v>
      </c>
      <c r="E11" s="712">
        <v>28892787.609999999</v>
      </c>
      <c r="F11" s="712">
        <v>0</v>
      </c>
      <c r="G11" s="712">
        <v>28892787.609999999</v>
      </c>
      <c r="H11" s="712">
        <v>38492295.759999998</v>
      </c>
      <c r="I11" s="712">
        <v>-9599508.1500000004</v>
      </c>
      <c r="J11" s="712">
        <v>28892787.609999999</v>
      </c>
      <c r="K11" s="712">
        <v>0</v>
      </c>
      <c r="L11" s="713">
        <v>22542329.109999999</v>
      </c>
    </row>
    <row r="12" spans="1:12">
      <c r="A12" s="710" t="s">
        <v>255</v>
      </c>
      <c r="B12" s="711"/>
      <c r="C12" s="712">
        <v>19000000</v>
      </c>
      <c r="D12" s="712">
        <v>0</v>
      </c>
      <c r="E12" s="712">
        <v>19000000</v>
      </c>
      <c r="F12" s="712">
        <v>0</v>
      </c>
      <c r="G12" s="712">
        <v>19000000</v>
      </c>
      <c r="H12" s="712">
        <v>19000000</v>
      </c>
      <c r="I12" s="712">
        <v>0</v>
      </c>
      <c r="J12" s="712">
        <v>19000000</v>
      </c>
      <c r="K12" s="712">
        <v>0</v>
      </c>
      <c r="L12" s="713">
        <v>19000000</v>
      </c>
    </row>
    <row r="13" spans="1:12">
      <c r="A13" s="710" t="s">
        <v>464</v>
      </c>
      <c r="B13" s="711"/>
      <c r="C13" s="712">
        <v>3750754.51</v>
      </c>
      <c r="D13" s="712">
        <v>332499.28999999998</v>
      </c>
      <c r="E13" s="712">
        <v>4083253.8</v>
      </c>
      <c r="F13" s="712">
        <v>0</v>
      </c>
      <c r="G13" s="712">
        <v>4083253.8</v>
      </c>
      <c r="H13" s="712">
        <v>3750754.51</v>
      </c>
      <c r="I13" s="712">
        <v>332499.28999999998</v>
      </c>
      <c r="J13" s="712">
        <v>4083253.8</v>
      </c>
      <c r="K13" s="712">
        <v>0</v>
      </c>
      <c r="L13" s="713">
        <v>4083253.8</v>
      </c>
    </row>
    <row r="14" spans="1:12">
      <c r="A14" s="710" t="s">
        <v>187</v>
      </c>
      <c r="B14" s="711"/>
      <c r="C14" s="712">
        <v>98847552.159999996</v>
      </c>
      <c r="D14" s="712">
        <v>-5730958.3200000003</v>
      </c>
      <c r="E14" s="712">
        <v>93116593.840000004</v>
      </c>
      <c r="F14" s="712">
        <v>-10193611.380000001</v>
      </c>
      <c r="G14" s="712">
        <v>82922982.459999993</v>
      </c>
      <c r="H14" s="712">
        <v>98847552.159999996</v>
      </c>
      <c r="I14" s="712">
        <v>-5730958.3200000003</v>
      </c>
      <c r="J14" s="712">
        <v>93116593.840000004</v>
      </c>
      <c r="K14" s="712">
        <v>-10193611.380000001</v>
      </c>
      <c r="L14" s="713">
        <v>82922982.459999993</v>
      </c>
    </row>
    <row r="15" spans="1:12">
      <c r="A15" s="710" t="s">
        <v>1381</v>
      </c>
      <c r="B15" s="711"/>
      <c r="C15" s="714">
        <v>4443630.17</v>
      </c>
      <c r="D15" s="714">
        <v>0</v>
      </c>
      <c r="E15" s="714">
        <v>4443630.17</v>
      </c>
      <c r="F15" s="714">
        <v>0</v>
      </c>
      <c r="G15" s="714">
        <v>4443630.17</v>
      </c>
      <c r="H15" s="714">
        <v>4443630.17</v>
      </c>
      <c r="I15" s="714">
        <v>0</v>
      </c>
      <c r="J15" s="714">
        <v>4443630.17</v>
      </c>
      <c r="K15" s="714">
        <v>0</v>
      </c>
      <c r="L15" s="715">
        <v>4443630.17</v>
      </c>
    </row>
    <row r="16" spans="1:12">
      <c r="A16" s="710" t="s">
        <v>1453</v>
      </c>
      <c r="B16" s="711"/>
      <c r="C16" s="714">
        <v>2487337450.04</v>
      </c>
      <c r="D16" s="714">
        <v>-12945661.18</v>
      </c>
      <c r="E16" s="714">
        <v>2474391788.8600001</v>
      </c>
      <c r="F16" s="714">
        <v>-35954461.049999997</v>
      </c>
      <c r="G16" s="714">
        <v>2438437327.8099999</v>
      </c>
      <c r="H16" s="714">
        <v>2487337450.04</v>
      </c>
      <c r="I16" s="714">
        <v>-12945661.18</v>
      </c>
      <c r="J16" s="714">
        <v>2474391788.8600001</v>
      </c>
      <c r="K16" s="714">
        <v>-35954461.049999997</v>
      </c>
      <c r="L16" s="715">
        <v>2432086869.3099999</v>
      </c>
    </row>
    <row r="17" spans="1:12">
      <c r="A17" s="710"/>
      <c r="B17" s="711"/>
      <c r="C17" s="712"/>
      <c r="D17" s="712"/>
      <c r="E17" s="712"/>
      <c r="F17" s="712"/>
      <c r="G17" s="712"/>
      <c r="H17" s="712"/>
      <c r="I17" s="712"/>
      <c r="J17" s="712"/>
      <c r="K17" s="712"/>
      <c r="L17" s="713"/>
    </row>
    <row r="18" spans="1:12">
      <c r="A18" s="710" t="s">
        <v>1456</v>
      </c>
      <c r="B18" s="711"/>
      <c r="C18" s="712">
        <v>0</v>
      </c>
      <c r="D18" s="712">
        <v>4295649.88</v>
      </c>
      <c r="E18" s="712">
        <v>4295649.88</v>
      </c>
      <c r="F18" s="712">
        <v>0</v>
      </c>
      <c r="G18" s="712">
        <v>4295649.88</v>
      </c>
      <c r="H18" s="712">
        <v>0</v>
      </c>
      <c r="I18" s="712">
        <v>4295649.88</v>
      </c>
      <c r="J18" s="712">
        <v>4295649.88</v>
      </c>
      <c r="K18" s="712">
        <v>0</v>
      </c>
      <c r="L18" s="713">
        <v>4295649.88</v>
      </c>
    </row>
    <row r="19" spans="1:12">
      <c r="A19" s="710" t="s">
        <v>264</v>
      </c>
      <c r="B19" s="711"/>
      <c r="C19" s="712">
        <v>10052795.039999999</v>
      </c>
      <c r="D19" s="712">
        <v>0</v>
      </c>
      <c r="E19" s="712">
        <v>10052795.039999999</v>
      </c>
      <c r="F19" s="712">
        <v>0</v>
      </c>
      <c r="G19" s="712">
        <v>10052795.039999999</v>
      </c>
      <c r="H19" s="712">
        <v>10052795.039999999</v>
      </c>
      <c r="I19" s="712">
        <v>0</v>
      </c>
      <c r="J19" s="712">
        <v>10052795.039999999</v>
      </c>
      <c r="K19" s="712">
        <v>0</v>
      </c>
      <c r="L19" s="713">
        <v>10052795.039999999</v>
      </c>
    </row>
    <row r="20" spans="1:12">
      <c r="A20" s="710" t="s">
        <v>1477</v>
      </c>
      <c r="B20" s="711"/>
      <c r="C20" s="712">
        <v>653280.84</v>
      </c>
      <c r="D20" s="712">
        <v>0</v>
      </c>
      <c r="E20" s="712">
        <v>653280.84</v>
      </c>
      <c r="F20" s="712">
        <v>0</v>
      </c>
      <c r="G20" s="712">
        <v>653280.84</v>
      </c>
      <c r="H20" s="712">
        <v>653280.84</v>
      </c>
      <c r="I20" s="712">
        <v>0</v>
      </c>
      <c r="J20" s="712">
        <v>653280.84</v>
      </c>
      <c r="K20" s="712">
        <v>0</v>
      </c>
      <c r="L20" s="713">
        <v>653280.84</v>
      </c>
    </row>
    <row r="21" spans="1:12">
      <c r="A21" s="710" t="s">
        <v>1480</v>
      </c>
      <c r="B21" s="711"/>
      <c r="C21" s="712">
        <v>15694253.23</v>
      </c>
      <c r="D21" s="712">
        <v>-7215032.3200000003</v>
      </c>
      <c r="E21" s="712">
        <v>8479220.9100000001</v>
      </c>
      <c r="F21" s="712">
        <v>0</v>
      </c>
      <c r="G21" s="712">
        <v>8479220.9100000001</v>
      </c>
      <c r="H21" s="712">
        <v>15694253.23</v>
      </c>
      <c r="I21" s="712">
        <v>-7215032.3200000003</v>
      </c>
      <c r="J21" s="712">
        <v>8479220.9100000001</v>
      </c>
      <c r="K21" s="712">
        <v>0</v>
      </c>
      <c r="L21" s="713">
        <v>8479220.9100000001</v>
      </c>
    </row>
    <row r="22" spans="1:12">
      <c r="A22" s="710" t="s">
        <v>1379</v>
      </c>
      <c r="B22" s="711"/>
      <c r="C22" s="712">
        <v>229690.42</v>
      </c>
      <c r="D22" s="712">
        <v>0</v>
      </c>
      <c r="E22" s="712">
        <v>229690.42</v>
      </c>
      <c r="F22" s="712">
        <v>0</v>
      </c>
      <c r="G22" s="712">
        <v>229690.42</v>
      </c>
      <c r="H22" s="712">
        <v>229690.42</v>
      </c>
      <c r="I22" s="712">
        <v>0</v>
      </c>
      <c r="J22" s="712">
        <v>229690.42</v>
      </c>
      <c r="K22" s="712">
        <v>0</v>
      </c>
      <c r="L22" s="713">
        <v>229690.42</v>
      </c>
    </row>
    <row r="23" spans="1:12">
      <c r="A23" s="710" t="s">
        <v>1484</v>
      </c>
      <c r="B23" s="711"/>
      <c r="C23" s="712">
        <v>180467584.75999999</v>
      </c>
      <c r="D23" s="712">
        <v>477078.65</v>
      </c>
      <c r="E23" s="712">
        <v>180944663.41</v>
      </c>
      <c r="F23" s="712">
        <v>0</v>
      </c>
      <c r="G23" s="712">
        <v>180944663.41</v>
      </c>
      <c r="H23" s="712">
        <v>180467584.75999999</v>
      </c>
      <c r="I23" s="712">
        <v>477078.65</v>
      </c>
      <c r="J23" s="712">
        <v>180944663.41</v>
      </c>
      <c r="K23" s="712">
        <v>0</v>
      </c>
      <c r="L23" s="713">
        <v>180944663.41</v>
      </c>
    </row>
    <row r="24" spans="1:12">
      <c r="A24" s="710" t="s">
        <v>1382</v>
      </c>
      <c r="B24" s="711"/>
      <c r="C24" s="714">
        <v>5000000</v>
      </c>
      <c r="D24" s="714">
        <v>0</v>
      </c>
      <c r="E24" s="714">
        <v>5000000</v>
      </c>
      <c r="F24" s="714">
        <v>0</v>
      </c>
      <c r="G24" s="714">
        <v>5000000</v>
      </c>
      <c r="H24" s="714">
        <v>5000000</v>
      </c>
      <c r="I24" s="714">
        <v>0</v>
      </c>
      <c r="J24" s="714">
        <v>5000000</v>
      </c>
      <c r="K24" s="714">
        <v>0</v>
      </c>
      <c r="L24" s="715">
        <v>5000000</v>
      </c>
    </row>
    <row r="25" spans="1:12">
      <c r="A25" s="710"/>
      <c r="B25" s="711"/>
      <c r="C25" s="712"/>
      <c r="D25" s="712"/>
      <c r="E25" s="712"/>
      <c r="F25" s="712"/>
      <c r="G25" s="712"/>
      <c r="H25" s="712"/>
      <c r="I25" s="712"/>
      <c r="J25" s="712"/>
      <c r="K25" s="712"/>
      <c r="L25" s="713"/>
    </row>
    <row r="26" spans="1:12" ht="13.5" thickBot="1">
      <c r="A26" s="710" t="s">
        <v>273</v>
      </c>
      <c r="B26" s="711"/>
      <c r="C26" s="716">
        <v>2699435054.3299999</v>
      </c>
      <c r="D26" s="716">
        <v>-15387964.970000001</v>
      </c>
      <c r="E26" s="716">
        <v>2684047089.3600001</v>
      </c>
      <c r="F26" s="716">
        <v>-35954461.049999997</v>
      </c>
      <c r="G26" s="716">
        <v>2648092628.3099999</v>
      </c>
      <c r="H26" s="716">
        <v>2699435054.3299999</v>
      </c>
      <c r="I26" s="716">
        <v>-15387964.970000001</v>
      </c>
      <c r="J26" s="716">
        <v>2684047089.3600001</v>
      </c>
      <c r="K26" s="716">
        <v>-35954461.049999997</v>
      </c>
      <c r="L26" s="717">
        <v>2641742169.8099999</v>
      </c>
    </row>
    <row r="27" spans="1:12" ht="13.5" thickTop="1">
      <c r="A27" s="710"/>
      <c r="B27" s="711"/>
      <c r="C27" s="712"/>
      <c r="D27" s="712"/>
      <c r="E27" s="712"/>
      <c r="F27" s="712"/>
      <c r="G27" s="712"/>
      <c r="H27" s="712"/>
      <c r="I27" s="712"/>
      <c r="J27" s="712"/>
      <c r="K27" s="712"/>
      <c r="L27" s="713"/>
    </row>
    <row r="28" spans="1:12">
      <c r="A28" s="710" t="s">
        <v>285</v>
      </c>
      <c r="B28" s="711"/>
      <c r="C28" s="712">
        <v>-27665732.77</v>
      </c>
      <c r="D28" s="712">
        <v>-4627283.93</v>
      </c>
      <c r="E28" s="712">
        <v>-32293016.699999999</v>
      </c>
      <c r="F28" s="712">
        <v>0</v>
      </c>
      <c r="G28" s="712">
        <v>-32293016.699999999</v>
      </c>
      <c r="H28" s="712">
        <v>-27665732.77</v>
      </c>
      <c r="I28" s="712">
        <v>-4627283.93</v>
      </c>
      <c r="J28" s="712">
        <v>-32293016.699999999</v>
      </c>
      <c r="K28" s="712">
        <v>0</v>
      </c>
      <c r="L28" s="713">
        <v>-32293016.699999999</v>
      </c>
    </row>
    <row r="29" spans="1:12">
      <c r="A29" s="710" t="s">
        <v>281</v>
      </c>
      <c r="B29" s="711"/>
      <c r="C29" s="712">
        <v>-6350458.5</v>
      </c>
      <c r="D29" s="712">
        <v>0</v>
      </c>
      <c r="E29" s="712">
        <v>-6350458.5</v>
      </c>
      <c r="F29" s="712">
        <v>0</v>
      </c>
      <c r="G29" s="712">
        <v>-6350458.5</v>
      </c>
      <c r="H29" s="712">
        <v>-6350458.5</v>
      </c>
      <c r="I29" s="712">
        <v>0</v>
      </c>
      <c r="J29" s="712">
        <v>-6350458.5</v>
      </c>
      <c r="K29" s="712">
        <v>0</v>
      </c>
      <c r="L29" s="713">
        <v>0</v>
      </c>
    </row>
    <row r="30" spans="1:12">
      <c r="A30" s="710" t="s">
        <v>1390</v>
      </c>
      <c r="B30" s="711"/>
      <c r="C30" s="712">
        <v>-2073438.31</v>
      </c>
      <c r="D30" s="712">
        <v>-194004</v>
      </c>
      <c r="E30" s="712">
        <v>-2267442.31</v>
      </c>
      <c r="F30" s="712">
        <v>0</v>
      </c>
      <c r="G30" s="712">
        <v>-2267442.31</v>
      </c>
      <c r="H30" s="712">
        <v>-2073438.31</v>
      </c>
      <c r="I30" s="712">
        <v>-194004</v>
      </c>
      <c r="J30" s="712">
        <v>-2267442.31</v>
      </c>
      <c r="K30" s="712">
        <v>0</v>
      </c>
      <c r="L30" s="713">
        <v>-2267442.31</v>
      </c>
    </row>
    <row r="31" spans="1:12">
      <c r="A31" s="710" t="s">
        <v>1384</v>
      </c>
      <c r="B31" s="711"/>
      <c r="C31" s="712">
        <v>-87633347.969999999</v>
      </c>
      <c r="D31" s="712">
        <v>0</v>
      </c>
      <c r="E31" s="712">
        <v>-87633347.969999999</v>
      </c>
      <c r="F31" s="712">
        <v>10193611.380000001</v>
      </c>
      <c r="G31" s="712">
        <v>-77439736.590000004</v>
      </c>
      <c r="H31" s="712">
        <v>-87633347.969999999</v>
      </c>
      <c r="I31" s="712">
        <v>0</v>
      </c>
      <c r="J31" s="712">
        <v>-87633347.969999999</v>
      </c>
      <c r="K31" s="712">
        <v>10193611.380000001</v>
      </c>
      <c r="L31" s="713">
        <v>-77439736.590000004</v>
      </c>
    </row>
    <row r="32" spans="1:12">
      <c r="A32" s="710" t="s">
        <v>1388</v>
      </c>
      <c r="B32" s="711"/>
      <c r="C32" s="712">
        <v>-861484012.00999999</v>
      </c>
      <c r="D32" s="712">
        <v>0</v>
      </c>
      <c r="E32" s="712">
        <v>-861484012.00999999</v>
      </c>
      <c r="F32" s="712">
        <v>0</v>
      </c>
      <c r="G32" s="712">
        <v>-861484012.00999999</v>
      </c>
      <c r="H32" s="712">
        <v>-861484012.00999999</v>
      </c>
      <c r="I32" s="712">
        <v>0</v>
      </c>
      <c r="J32" s="712">
        <v>-861484012.00999999</v>
      </c>
      <c r="K32" s="712">
        <v>0</v>
      </c>
      <c r="L32" s="713">
        <v>-861484012.00999999</v>
      </c>
    </row>
    <row r="33" spans="1:12">
      <c r="A33" s="710" t="s">
        <v>1515</v>
      </c>
      <c r="B33" s="711"/>
      <c r="C33" s="712">
        <v>0</v>
      </c>
      <c r="D33" s="712">
        <v>0</v>
      </c>
      <c r="E33" s="712">
        <v>0</v>
      </c>
      <c r="F33" s="712">
        <v>-8816947.0500000007</v>
      </c>
      <c r="G33" s="712">
        <v>-8816947.0500000007</v>
      </c>
      <c r="H33" s="712">
        <v>0</v>
      </c>
      <c r="I33" s="712">
        <v>0</v>
      </c>
      <c r="J33" s="712">
        <v>0</v>
      </c>
      <c r="K33" s="712">
        <v>-8816947.0500000007</v>
      </c>
      <c r="L33" s="713">
        <v>-8816947.0500000007</v>
      </c>
    </row>
    <row r="34" spans="1:12">
      <c r="A34" s="710" t="s">
        <v>1386</v>
      </c>
      <c r="B34" s="711"/>
      <c r="C34" s="712">
        <v>-147807911.87</v>
      </c>
      <c r="D34" s="712">
        <v>1495727.02</v>
      </c>
      <c r="E34" s="712">
        <v>-146312184.84999999</v>
      </c>
      <c r="F34" s="712">
        <v>8816947.0500000007</v>
      </c>
      <c r="G34" s="712">
        <v>-137495237.80000001</v>
      </c>
      <c r="H34" s="712">
        <v>-147807911.87</v>
      </c>
      <c r="I34" s="712">
        <v>1495727.02</v>
      </c>
      <c r="J34" s="712">
        <v>-146312184.84999999</v>
      </c>
      <c r="K34" s="712">
        <v>8816947.0500000007</v>
      </c>
      <c r="L34" s="713">
        <v>-137495237.80000001</v>
      </c>
    </row>
    <row r="35" spans="1:12">
      <c r="A35" s="710" t="s">
        <v>1385</v>
      </c>
      <c r="B35" s="711"/>
      <c r="C35" s="714">
        <v>-18253692.32</v>
      </c>
      <c r="D35" s="714">
        <v>3804.52</v>
      </c>
      <c r="E35" s="714">
        <v>-18249887.800000001</v>
      </c>
      <c r="F35" s="714">
        <v>0</v>
      </c>
      <c r="G35" s="714">
        <v>-18249887.800000001</v>
      </c>
      <c r="H35" s="714">
        <v>-18253692.32</v>
      </c>
      <c r="I35" s="714">
        <v>3804.52</v>
      </c>
      <c r="J35" s="714">
        <v>-18249887.800000001</v>
      </c>
      <c r="K35" s="714">
        <v>0</v>
      </c>
      <c r="L35" s="715">
        <v>-18249887.800000001</v>
      </c>
    </row>
    <row r="36" spans="1:12">
      <c r="A36" s="710" t="s">
        <v>195</v>
      </c>
      <c r="B36" s="711"/>
      <c r="C36" s="714">
        <v>-1151268593.75</v>
      </c>
      <c r="D36" s="714">
        <v>-3321756.39</v>
      </c>
      <c r="E36" s="714">
        <v>-1154590350.1400001</v>
      </c>
      <c r="F36" s="714">
        <v>10193611.380000001</v>
      </c>
      <c r="G36" s="714">
        <v>-1144396738.76</v>
      </c>
      <c r="H36" s="714">
        <v>-1151268593.75</v>
      </c>
      <c r="I36" s="714">
        <v>-3321756.39</v>
      </c>
      <c r="J36" s="714">
        <v>-1154590350.1400001</v>
      </c>
      <c r="K36" s="714">
        <v>10193611.380000001</v>
      </c>
      <c r="L36" s="715">
        <v>-1138046280.26</v>
      </c>
    </row>
    <row r="37" spans="1:12">
      <c r="A37" s="710"/>
      <c r="B37" s="711"/>
      <c r="C37" s="712"/>
      <c r="D37" s="712"/>
      <c r="E37" s="712"/>
      <c r="F37" s="712"/>
      <c r="G37" s="712"/>
      <c r="H37" s="712"/>
      <c r="I37" s="712"/>
      <c r="J37" s="712"/>
      <c r="K37" s="712"/>
      <c r="L37" s="713"/>
    </row>
    <row r="38" spans="1:12">
      <c r="A38" s="710" t="s">
        <v>1520</v>
      </c>
      <c r="B38" s="711"/>
      <c r="C38" s="712">
        <v>-26027189.18</v>
      </c>
      <c r="D38" s="712">
        <v>266339.51</v>
      </c>
      <c r="E38" s="712">
        <v>-25760849.670000002</v>
      </c>
      <c r="F38" s="712">
        <v>25760849.670000002</v>
      </c>
      <c r="G38" s="712">
        <v>0</v>
      </c>
      <c r="H38" s="712">
        <v>-26027189.18</v>
      </c>
      <c r="I38" s="712">
        <v>266339.51</v>
      </c>
      <c r="J38" s="712">
        <v>-25760849.670000002</v>
      </c>
      <c r="K38" s="712">
        <v>25760849.670000002</v>
      </c>
      <c r="L38" s="713">
        <v>0</v>
      </c>
    </row>
    <row r="39" spans="1:12">
      <c r="A39" s="710" t="s">
        <v>289</v>
      </c>
      <c r="B39" s="711"/>
      <c r="C39" s="712">
        <v>-3055169.42</v>
      </c>
      <c r="D39" s="712">
        <v>0</v>
      </c>
      <c r="E39" s="712">
        <v>-3055169.42</v>
      </c>
      <c r="F39" s="712">
        <v>0</v>
      </c>
      <c r="G39" s="712">
        <v>-3055169.42</v>
      </c>
      <c r="H39" s="712">
        <v>-3055169.42</v>
      </c>
      <c r="I39" s="712">
        <v>0</v>
      </c>
      <c r="J39" s="712">
        <v>-3055169.42</v>
      </c>
      <c r="K39" s="712">
        <v>0</v>
      </c>
      <c r="L39" s="713">
        <v>-3055169.42</v>
      </c>
    </row>
    <row r="40" spans="1:12">
      <c r="A40" s="710" t="s">
        <v>1389</v>
      </c>
      <c r="B40" s="711"/>
      <c r="C40" s="712">
        <v>-106880711.06</v>
      </c>
      <c r="D40" s="712">
        <v>-2524.5100000000002</v>
      </c>
      <c r="E40" s="712">
        <v>-106883235.56999999</v>
      </c>
      <c r="F40" s="712">
        <v>0</v>
      </c>
      <c r="G40" s="712">
        <v>-106883235.56999999</v>
      </c>
      <c r="H40" s="712">
        <v>-106880711.06</v>
      </c>
      <c r="I40" s="712">
        <v>-2524.5100000000002</v>
      </c>
      <c r="J40" s="712">
        <v>-106883235.56999999</v>
      </c>
      <c r="K40" s="712">
        <v>0</v>
      </c>
      <c r="L40" s="713">
        <v>-106883235.56999999</v>
      </c>
    </row>
    <row r="41" spans="1:12">
      <c r="A41" s="710" t="s">
        <v>1387</v>
      </c>
      <c r="B41" s="711"/>
      <c r="C41" s="712">
        <v>-44850102.469999999</v>
      </c>
      <c r="D41" s="712">
        <v>0</v>
      </c>
      <c r="E41" s="712">
        <v>-44850102.469999999</v>
      </c>
      <c r="F41" s="712">
        <v>0</v>
      </c>
      <c r="G41" s="712">
        <v>-44850102.469999999</v>
      </c>
      <c r="H41" s="712">
        <v>-44850102.469999999</v>
      </c>
      <c r="I41" s="712">
        <v>0</v>
      </c>
      <c r="J41" s="712">
        <v>-44850102.469999999</v>
      </c>
      <c r="K41" s="712">
        <v>0</v>
      </c>
      <c r="L41" s="713">
        <v>-44850102.469999999</v>
      </c>
    </row>
    <row r="42" spans="1:12">
      <c r="A42" s="710" t="s">
        <v>1308</v>
      </c>
      <c r="B42" s="711"/>
      <c r="C42" s="712">
        <v>0</v>
      </c>
      <c r="D42" s="712">
        <v>0</v>
      </c>
      <c r="E42" s="712">
        <v>0</v>
      </c>
      <c r="F42" s="712">
        <v>0</v>
      </c>
      <c r="G42" s="712">
        <v>0</v>
      </c>
      <c r="H42" s="712">
        <v>0</v>
      </c>
      <c r="I42" s="712">
        <v>0</v>
      </c>
      <c r="J42" s="712">
        <v>0</v>
      </c>
      <c r="K42" s="712">
        <v>0</v>
      </c>
      <c r="L42" s="713">
        <v>0</v>
      </c>
    </row>
    <row r="43" spans="1:12">
      <c r="A43" s="710" t="s">
        <v>280</v>
      </c>
      <c r="B43" s="711"/>
      <c r="C43" s="714">
        <v>0</v>
      </c>
      <c r="D43" s="714">
        <v>0</v>
      </c>
      <c r="E43" s="714">
        <v>0</v>
      </c>
      <c r="F43" s="714">
        <v>0</v>
      </c>
      <c r="G43" s="714">
        <v>0</v>
      </c>
      <c r="H43" s="714">
        <v>0</v>
      </c>
      <c r="I43" s="714">
        <v>0</v>
      </c>
      <c r="J43" s="714">
        <v>0</v>
      </c>
      <c r="K43" s="714">
        <v>0</v>
      </c>
      <c r="L43" s="715">
        <v>0</v>
      </c>
    </row>
    <row r="44" spans="1:12">
      <c r="A44" s="710" t="s">
        <v>198</v>
      </c>
      <c r="B44" s="711"/>
      <c r="C44" s="714">
        <v>-1332081765.8800001</v>
      </c>
      <c r="D44" s="714">
        <v>-3057941.39</v>
      </c>
      <c r="E44" s="714">
        <v>-1335139707.27</v>
      </c>
      <c r="F44" s="714">
        <v>35954461.049999997</v>
      </c>
      <c r="G44" s="714">
        <v>-1299185246.22</v>
      </c>
      <c r="H44" s="714">
        <v>-1332081765.8800001</v>
      </c>
      <c r="I44" s="714">
        <v>-3057941.39</v>
      </c>
      <c r="J44" s="714">
        <v>-1335139707.27</v>
      </c>
      <c r="K44" s="714">
        <v>35954461.049999997</v>
      </c>
      <c r="L44" s="715">
        <v>-1292834787.72</v>
      </c>
    </row>
    <row r="45" spans="1:12">
      <c r="A45" s="710"/>
      <c r="B45" s="711"/>
      <c r="C45" s="712"/>
      <c r="D45" s="712"/>
      <c r="E45" s="712"/>
      <c r="F45" s="712"/>
      <c r="G45" s="712"/>
      <c r="H45" s="712"/>
      <c r="I45" s="712"/>
      <c r="J45" s="712"/>
      <c r="K45" s="712"/>
      <c r="L45" s="713"/>
    </row>
    <row r="46" spans="1:12">
      <c r="A46" s="710" t="s">
        <v>304</v>
      </c>
      <c r="B46" s="711"/>
      <c r="C46" s="712">
        <v>-714000000</v>
      </c>
      <c r="D46" s="712">
        <v>0</v>
      </c>
      <c r="E46" s="712">
        <v>-714000000</v>
      </c>
      <c r="F46" s="712">
        <v>0</v>
      </c>
      <c r="G46" s="712">
        <v>-714000000</v>
      </c>
      <c r="H46" s="712">
        <v>-714000000</v>
      </c>
      <c r="I46" s="712">
        <v>0</v>
      </c>
      <c r="J46" s="712">
        <v>-714000000</v>
      </c>
      <c r="K46" s="712">
        <v>0</v>
      </c>
      <c r="L46" s="713">
        <v>-714000000</v>
      </c>
    </row>
    <row r="47" spans="1:12">
      <c r="A47" s="710" t="s">
        <v>306</v>
      </c>
      <c r="B47" s="711"/>
      <c r="C47" s="712">
        <v>-470845265.25999999</v>
      </c>
      <c r="D47" s="712">
        <v>-5457032.8300000001</v>
      </c>
      <c r="E47" s="712">
        <v>-476302298.08999997</v>
      </c>
      <c r="F47" s="712">
        <v>0</v>
      </c>
      <c r="G47" s="712">
        <v>-476302298.08999997</v>
      </c>
      <c r="H47" s="712">
        <v>-470845265.25999999</v>
      </c>
      <c r="I47" s="712">
        <v>-5457032.8300000001</v>
      </c>
      <c r="J47" s="712">
        <v>-476302298.08999997</v>
      </c>
      <c r="K47" s="712">
        <v>0</v>
      </c>
      <c r="L47" s="713">
        <v>-476302298.08999997</v>
      </c>
    </row>
    <row r="48" spans="1:12">
      <c r="A48" s="710" t="s">
        <v>309</v>
      </c>
      <c r="B48" s="711"/>
      <c r="C48" s="712">
        <v>-105138106.31</v>
      </c>
      <c r="D48" s="712">
        <v>5921370.2599999998</v>
      </c>
      <c r="E48" s="712">
        <v>-99216736.049999997</v>
      </c>
      <c r="F48" s="712">
        <v>0</v>
      </c>
      <c r="G48" s="712">
        <v>-99216736.049999997</v>
      </c>
      <c r="H48" s="712">
        <v>-82375411.379999995</v>
      </c>
      <c r="I48" s="712">
        <v>0</v>
      </c>
      <c r="J48" s="712">
        <v>-82375411.379999995</v>
      </c>
      <c r="K48" s="712">
        <v>0</v>
      </c>
      <c r="L48" s="713">
        <v>-82375411.379999995</v>
      </c>
    </row>
    <row r="49" spans="1:12">
      <c r="A49" s="710" t="s">
        <v>310</v>
      </c>
      <c r="B49" s="711"/>
      <c r="C49" s="714">
        <v>-52569916.880000003</v>
      </c>
      <c r="D49" s="714">
        <v>17981568.93</v>
      </c>
      <c r="E49" s="714">
        <v>-34588347.950000003</v>
      </c>
      <c r="F49" s="714">
        <v>0</v>
      </c>
      <c r="G49" s="714">
        <v>-34588347.950000003</v>
      </c>
      <c r="H49" s="714">
        <v>-75332611.810000002</v>
      </c>
      <c r="I49" s="714">
        <v>23902939.190000001</v>
      </c>
      <c r="J49" s="714">
        <v>-51429672.619999997</v>
      </c>
      <c r="K49" s="714">
        <v>0</v>
      </c>
      <c r="L49" s="715">
        <v>-51429672.619999997</v>
      </c>
    </row>
    <row r="50" spans="1:12">
      <c r="A50" s="710" t="s">
        <v>842</v>
      </c>
      <c r="B50" s="711"/>
      <c r="C50" s="712">
        <v>-24800000</v>
      </c>
      <c r="D50" s="712">
        <v>0</v>
      </c>
      <c r="E50" s="712">
        <v>-24800000</v>
      </c>
      <c r="F50" s="712">
        <v>0</v>
      </c>
      <c r="G50" s="712">
        <v>-24800000</v>
      </c>
      <c r="H50" s="712">
        <v>-24800000</v>
      </c>
      <c r="I50" s="712">
        <v>0</v>
      </c>
      <c r="J50" s="712">
        <v>-24800000</v>
      </c>
      <c r="K50" s="712">
        <v>0</v>
      </c>
      <c r="L50" s="713">
        <v>-24800000</v>
      </c>
    </row>
    <row r="51" spans="1:12">
      <c r="A51" s="710" t="s">
        <v>314</v>
      </c>
      <c r="B51" s="711"/>
      <c r="C51" s="714">
        <v>-1367353288.45</v>
      </c>
      <c r="D51" s="714">
        <v>18445906.359999999</v>
      </c>
      <c r="E51" s="714">
        <v>-1348907382.0899999</v>
      </c>
      <c r="F51" s="714">
        <v>0</v>
      </c>
      <c r="G51" s="714">
        <v>-1348907382.0899999</v>
      </c>
      <c r="H51" s="714">
        <v>-1367353288.45</v>
      </c>
      <c r="I51" s="714">
        <v>18445906.359999999</v>
      </c>
      <c r="J51" s="714">
        <v>-1348907382.0899999</v>
      </c>
      <c r="K51" s="714">
        <v>0</v>
      </c>
      <c r="L51" s="715">
        <v>-1348907382.0899999</v>
      </c>
    </row>
    <row r="52" spans="1:12">
      <c r="A52" s="710"/>
      <c r="B52" s="711"/>
      <c r="C52" s="712"/>
      <c r="D52" s="712"/>
      <c r="E52" s="712"/>
      <c r="F52" s="712"/>
      <c r="G52" s="712"/>
      <c r="H52" s="712"/>
      <c r="I52" s="712"/>
      <c r="J52" s="712"/>
      <c r="K52" s="712"/>
      <c r="L52" s="713"/>
    </row>
    <row r="53" spans="1:12" ht="13.5" thickBot="1">
      <c r="A53" s="710" t="s">
        <v>315</v>
      </c>
      <c r="B53" s="711"/>
      <c r="C53" s="716">
        <v>-2699435054.3299999</v>
      </c>
      <c r="D53" s="716">
        <v>15387964.970000001</v>
      </c>
      <c r="E53" s="716">
        <v>-2684047089.3600001</v>
      </c>
      <c r="F53" s="716">
        <v>35954461.049999997</v>
      </c>
      <c r="G53" s="716">
        <v>-2648092628.3099999</v>
      </c>
      <c r="H53" s="716">
        <v>-2699435054.3299999</v>
      </c>
      <c r="I53" s="716">
        <v>15387964.970000001</v>
      </c>
      <c r="J53" s="716">
        <v>-2684047089.3600001</v>
      </c>
      <c r="K53" s="716">
        <v>35954461.049999997</v>
      </c>
      <c r="L53" s="717">
        <v>-2641742169.8099999</v>
      </c>
    </row>
    <row r="54" spans="1:12" ht="13.5" thickTop="1">
      <c r="A54" s="710"/>
      <c r="B54" s="711"/>
      <c r="C54" s="712"/>
      <c r="D54" s="712"/>
      <c r="E54" s="712"/>
      <c r="F54" s="712"/>
      <c r="G54" s="712"/>
      <c r="H54" s="712"/>
      <c r="I54" s="712"/>
      <c r="J54" s="712"/>
      <c r="K54" s="712"/>
      <c r="L54" s="713"/>
    </row>
    <row r="55" spans="1:12">
      <c r="A55" s="710" t="s">
        <v>1538</v>
      </c>
      <c r="B55" s="711"/>
      <c r="C55" s="712">
        <v>-2736838.42</v>
      </c>
      <c r="D55" s="712">
        <v>330225.78000000003</v>
      </c>
      <c r="E55" s="712">
        <v>-2406612.64</v>
      </c>
      <c r="F55" s="712">
        <v>106268</v>
      </c>
      <c r="G55" s="712">
        <v>-2300344.64</v>
      </c>
      <c r="H55" s="712">
        <v>-8279284.3899999997</v>
      </c>
      <c r="I55" s="712">
        <v>-189777.88</v>
      </c>
      <c r="J55" s="712">
        <v>-8469062.2699999996</v>
      </c>
      <c r="K55" s="712">
        <v>433332</v>
      </c>
      <c r="L55" s="713">
        <v>-8035730.2699999996</v>
      </c>
    </row>
    <row r="56" spans="1:12">
      <c r="A56" s="710" t="s">
        <v>1552</v>
      </c>
      <c r="B56" s="711"/>
      <c r="C56" s="714">
        <v>-237853470.59999999</v>
      </c>
      <c r="D56" s="714">
        <v>-2262875</v>
      </c>
      <c r="E56" s="714">
        <v>-240116345.59999999</v>
      </c>
      <c r="F56" s="714">
        <v>0</v>
      </c>
      <c r="G56" s="714">
        <v>-240116345.59999999</v>
      </c>
      <c r="H56" s="714">
        <v>-437807024.54000002</v>
      </c>
      <c r="I56" s="714">
        <v>-2262875</v>
      </c>
      <c r="J56" s="714">
        <v>-440069899.54000002</v>
      </c>
      <c r="K56" s="714">
        <v>0</v>
      </c>
      <c r="L56" s="715">
        <v>-440069899.54000002</v>
      </c>
    </row>
    <row r="57" spans="1:12">
      <c r="A57" s="710" t="s">
        <v>363</v>
      </c>
      <c r="B57" s="711"/>
      <c r="C57" s="714">
        <v>-240590309.02000001</v>
      </c>
      <c r="D57" s="714">
        <v>-1932649.22</v>
      </c>
      <c r="E57" s="714">
        <v>-242522958.24000001</v>
      </c>
      <c r="F57" s="714">
        <v>106268</v>
      </c>
      <c r="G57" s="714">
        <v>-242416690.24000001</v>
      </c>
      <c r="H57" s="714">
        <v>-446086308.93000001</v>
      </c>
      <c r="I57" s="714">
        <v>-2452652.88</v>
      </c>
      <c r="J57" s="714">
        <v>-448538961.81</v>
      </c>
      <c r="K57" s="714">
        <v>433332</v>
      </c>
      <c r="L57" s="715">
        <v>-448105629.81</v>
      </c>
    </row>
    <row r="58" spans="1:12">
      <c r="A58" s="710"/>
      <c r="B58" s="711"/>
      <c r="C58" s="712"/>
      <c r="D58" s="712"/>
      <c r="E58" s="712"/>
      <c r="F58" s="712"/>
      <c r="G58" s="712"/>
      <c r="H58" s="712"/>
      <c r="I58" s="712"/>
      <c r="J58" s="712"/>
      <c r="K58" s="712"/>
      <c r="L58" s="713"/>
    </row>
    <row r="59" spans="1:12">
      <c r="A59" s="710" t="s">
        <v>1555</v>
      </c>
      <c r="B59" s="711"/>
      <c r="C59" s="714">
        <v>154578341.44999999</v>
      </c>
      <c r="D59" s="714">
        <v>782939.24</v>
      </c>
      <c r="E59" s="714">
        <v>155361280.69</v>
      </c>
      <c r="F59" s="714">
        <v>0</v>
      </c>
      <c r="G59" s="714">
        <v>155361280.69</v>
      </c>
      <c r="H59" s="714">
        <v>282737193.86000001</v>
      </c>
      <c r="I59" s="714">
        <v>800339.24</v>
      </c>
      <c r="J59" s="714">
        <v>283537533.10000002</v>
      </c>
      <c r="K59" s="714">
        <v>0</v>
      </c>
      <c r="L59" s="715">
        <v>283537533.10000002</v>
      </c>
    </row>
    <row r="60" spans="1:12">
      <c r="A60" s="710" t="s">
        <v>1586</v>
      </c>
      <c r="B60" s="711"/>
      <c r="C60" s="714">
        <v>154578341.44999999</v>
      </c>
      <c r="D60" s="714">
        <v>782939.24</v>
      </c>
      <c r="E60" s="714">
        <v>155361280.69</v>
      </c>
      <c r="F60" s="714">
        <v>0</v>
      </c>
      <c r="G60" s="714">
        <v>155361280.69</v>
      </c>
      <c r="H60" s="714">
        <v>282737193.86000001</v>
      </c>
      <c r="I60" s="714">
        <v>800339.24</v>
      </c>
      <c r="J60" s="714">
        <v>283537533.10000002</v>
      </c>
      <c r="K60" s="714">
        <v>0</v>
      </c>
      <c r="L60" s="715">
        <v>283537533.10000002</v>
      </c>
    </row>
    <row r="61" spans="1:12">
      <c r="A61" s="710"/>
      <c r="B61" s="711"/>
      <c r="C61" s="712"/>
      <c r="D61" s="712"/>
      <c r="E61" s="712"/>
      <c r="F61" s="712"/>
      <c r="G61" s="712"/>
      <c r="H61" s="712"/>
      <c r="I61" s="712"/>
      <c r="J61" s="712"/>
      <c r="K61" s="712"/>
      <c r="L61" s="713"/>
    </row>
    <row r="62" spans="1:12">
      <c r="A62" s="710" t="s">
        <v>1587</v>
      </c>
      <c r="B62" s="711"/>
      <c r="C62" s="714">
        <v>-86011967.569999993</v>
      </c>
      <c r="D62" s="714">
        <v>-1149709.98</v>
      </c>
      <c r="E62" s="714">
        <v>-87161677.549999997</v>
      </c>
      <c r="F62" s="714">
        <v>106268</v>
      </c>
      <c r="G62" s="714">
        <v>-87055409.549999997</v>
      </c>
      <c r="H62" s="714">
        <v>-163349115.06999999</v>
      </c>
      <c r="I62" s="714">
        <v>-1652313.64</v>
      </c>
      <c r="J62" s="714">
        <v>-165001428.71000001</v>
      </c>
      <c r="K62" s="714">
        <v>433332</v>
      </c>
      <c r="L62" s="715">
        <v>-164568096.71000001</v>
      </c>
    </row>
    <row r="63" spans="1:12">
      <c r="A63" s="710"/>
      <c r="B63" s="711"/>
      <c r="C63" s="712"/>
      <c r="D63" s="712"/>
      <c r="E63" s="712"/>
      <c r="F63" s="712"/>
      <c r="G63" s="712"/>
      <c r="H63" s="712"/>
      <c r="I63" s="712"/>
      <c r="J63" s="712"/>
      <c r="K63" s="712"/>
      <c r="L63" s="713"/>
    </row>
    <row r="64" spans="1:12">
      <c r="A64" s="710" t="s">
        <v>1588</v>
      </c>
      <c r="B64" s="711"/>
      <c r="C64" s="712">
        <v>21588825.539999999</v>
      </c>
      <c r="D64" s="712">
        <v>829080.69</v>
      </c>
      <c r="E64" s="712">
        <v>22417906.23</v>
      </c>
      <c r="F64" s="712">
        <v>-106268</v>
      </c>
      <c r="G64" s="712">
        <v>22311638.23</v>
      </c>
      <c r="H64" s="712">
        <v>54746297.799999997</v>
      </c>
      <c r="I64" s="712">
        <v>808011.61</v>
      </c>
      <c r="J64" s="712">
        <v>55554309.409999996</v>
      </c>
      <c r="K64" s="712">
        <v>-433332</v>
      </c>
      <c r="L64" s="713">
        <v>55120977.409999996</v>
      </c>
    </row>
    <row r="65" spans="1:12">
      <c r="A65" s="710" t="s">
        <v>1631</v>
      </c>
      <c r="B65" s="711"/>
      <c r="C65" s="714">
        <v>7886951.9199999999</v>
      </c>
      <c r="D65" s="714">
        <v>4467680.09</v>
      </c>
      <c r="E65" s="714">
        <v>12354632.01</v>
      </c>
      <c r="F65" s="714">
        <v>0</v>
      </c>
      <c r="G65" s="714">
        <v>12354632.01</v>
      </c>
      <c r="H65" s="714">
        <v>23690652.489999998</v>
      </c>
      <c r="I65" s="714">
        <v>8320170.0899999999</v>
      </c>
      <c r="J65" s="714">
        <v>32010822.579999998</v>
      </c>
      <c r="K65" s="714">
        <v>0</v>
      </c>
      <c r="L65" s="715">
        <v>32010822.579999998</v>
      </c>
    </row>
    <row r="66" spans="1:12">
      <c r="A66" s="710" t="s">
        <v>1732</v>
      </c>
      <c r="B66" s="711"/>
      <c r="C66" s="714">
        <v>29475777.460000001</v>
      </c>
      <c r="D66" s="714">
        <v>5296760.78</v>
      </c>
      <c r="E66" s="714">
        <v>34772538.240000002</v>
      </c>
      <c r="F66" s="714">
        <v>-106268</v>
      </c>
      <c r="G66" s="714">
        <v>34666270.240000002</v>
      </c>
      <c r="H66" s="714">
        <v>78436950.290000007</v>
      </c>
      <c r="I66" s="714">
        <v>9128181.6999999993</v>
      </c>
      <c r="J66" s="714">
        <v>87565131.989999995</v>
      </c>
      <c r="K66" s="714">
        <v>-433332</v>
      </c>
      <c r="L66" s="715">
        <v>87131799.989999995</v>
      </c>
    </row>
    <row r="67" spans="1:12">
      <c r="A67" s="710"/>
      <c r="B67" s="711"/>
      <c r="C67" s="712"/>
      <c r="D67" s="712"/>
      <c r="E67" s="712"/>
      <c r="F67" s="712"/>
      <c r="G67" s="712"/>
      <c r="H67" s="712"/>
      <c r="I67" s="712"/>
      <c r="J67" s="712"/>
      <c r="K67" s="712"/>
      <c r="L67" s="713"/>
    </row>
    <row r="68" spans="1:12">
      <c r="A68" s="710" t="s">
        <v>1733</v>
      </c>
      <c r="B68" s="711"/>
      <c r="C68" s="712">
        <v>-56536190.109999999</v>
      </c>
      <c r="D68" s="712">
        <v>4147050.8</v>
      </c>
      <c r="E68" s="712">
        <v>-52389139.310000002</v>
      </c>
      <c r="F68" s="712">
        <v>0</v>
      </c>
      <c r="G68" s="712">
        <v>-52389139.310000002</v>
      </c>
      <c r="H68" s="712">
        <v>-84912164.780000001</v>
      </c>
      <c r="I68" s="712">
        <v>7475868.0599999996</v>
      </c>
      <c r="J68" s="712">
        <v>-77436296.719999999</v>
      </c>
      <c r="K68" s="712">
        <v>0</v>
      </c>
      <c r="L68" s="713">
        <v>-77436296.719999999</v>
      </c>
    </row>
    <row r="69" spans="1:12">
      <c r="A69" s="710" t="s">
        <v>1735</v>
      </c>
      <c r="B69" s="711"/>
      <c r="C69" s="712">
        <v>1373720.23</v>
      </c>
      <c r="D69" s="712">
        <v>0</v>
      </c>
      <c r="E69" s="712">
        <v>1373720.23</v>
      </c>
      <c r="F69" s="712">
        <v>0</v>
      </c>
      <c r="G69" s="712">
        <v>1373720.23</v>
      </c>
      <c r="H69" s="712">
        <v>5166859.8899999997</v>
      </c>
      <c r="I69" s="712">
        <v>0</v>
      </c>
      <c r="J69" s="712">
        <v>5166859.8899999997</v>
      </c>
      <c r="K69" s="712">
        <v>0</v>
      </c>
      <c r="L69" s="713">
        <v>5166859.8899999997</v>
      </c>
    </row>
    <row r="70" spans="1:12">
      <c r="A70" s="710" t="s">
        <v>245</v>
      </c>
      <c r="B70" s="711"/>
      <c r="C70" s="714">
        <v>2592553</v>
      </c>
      <c r="D70" s="714">
        <v>13834518.130000001</v>
      </c>
      <c r="E70" s="714">
        <v>16427071.130000001</v>
      </c>
      <c r="F70" s="714">
        <v>0</v>
      </c>
      <c r="G70" s="714">
        <v>16427071.130000001</v>
      </c>
      <c r="H70" s="714">
        <v>4412693.08</v>
      </c>
      <c r="I70" s="714">
        <v>16427071.130000001</v>
      </c>
      <c r="J70" s="714">
        <v>20839764.210000001</v>
      </c>
      <c r="K70" s="714">
        <v>0</v>
      </c>
      <c r="L70" s="715">
        <v>20839764.210000001</v>
      </c>
    </row>
    <row r="71" spans="1:12">
      <c r="A71" s="710"/>
      <c r="B71" s="711"/>
      <c r="C71" s="712"/>
      <c r="D71" s="712"/>
      <c r="E71" s="712"/>
      <c r="F71" s="712"/>
      <c r="G71" s="712"/>
      <c r="H71" s="712"/>
      <c r="I71" s="712"/>
      <c r="J71" s="712"/>
      <c r="K71" s="712"/>
      <c r="L71" s="713"/>
    </row>
    <row r="72" spans="1:12" ht="13.5" thickBot="1">
      <c r="A72" s="710" t="s">
        <v>310</v>
      </c>
      <c r="B72" s="711"/>
      <c r="C72" s="716">
        <v>-52569916.880000003</v>
      </c>
      <c r="D72" s="716">
        <v>17981568.93</v>
      </c>
      <c r="E72" s="716">
        <v>-34588347.950000003</v>
      </c>
      <c r="F72" s="716">
        <v>0</v>
      </c>
      <c r="G72" s="716">
        <v>-34588347.950000003</v>
      </c>
      <c r="H72" s="716">
        <v>-75332611.810000002</v>
      </c>
      <c r="I72" s="716">
        <v>23902939.190000001</v>
      </c>
      <c r="J72" s="716">
        <v>-51429672.619999997</v>
      </c>
      <c r="K72" s="716">
        <v>0</v>
      </c>
      <c r="L72" s="717">
        <v>-51429672.619999997</v>
      </c>
    </row>
    <row r="73" spans="1:12" ht="14.25" thickTop="1" thickBot="1">
      <c r="A73" s="718"/>
      <c r="B73" s="719"/>
      <c r="C73" s="720"/>
      <c r="D73" s="720"/>
      <c r="E73" s="720"/>
      <c r="F73" s="720"/>
      <c r="G73" s="720"/>
      <c r="H73" s="720"/>
      <c r="I73" s="720"/>
      <c r="J73" s="720"/>
      <c r="K73" s="720"/>
      <c r="L73" s="721"/>
    </row>
    <row r="74" spans="1:12" ht="13.5" thickTop="1"/>
  </sheetData>
  <mergeCells count="1">
    <mergeCell ref="A5:E5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369"/>
  <sheetViews>
    <sheetView topLeftCell="A76" workbookViewId="0">
      <selection activeCell="F118" sqref="F118:H118"/>
    </sheetView>
  </sheetViews>
  <sheetFormatPr defaultRowHeight="20.25"/>
  <cols>
    <col min="1" max="1" width="3.85546875" style="337" customWidth="1"/>
    <col min="2" max="2" width="12.7109375" style="337" customWidth="1"/>
    <col min="3" max="3" width="1.42578125" style="337" customWidth="1"/>
    <col min="4" max="4" width="13.7109375" style="337" customWidth="1"/>
    <col min="5" max="5" width="1.42578125" style="337" customWidth="1"/>
    <col min="6" max="6" width="14.7109375" style="337" customWidth="1"/>
    <col min="7" max="7" width="1.85546875" style="337" customWidth="1"/>
    <col min="8" max="8" width="12.85546875" style="337" customWidth="1"/>
    <col min="9" max="9" width="1.42578125" style="337" customWidth="1"/>
    <col min="10" max="10" width="14.28515625" style="337" customWidth="1"/>
    <col min="11" max="11" width="1.42578125" style="339" customWidth="1"/>
    <col min="12" max="12" width="14.28515625" style="337" customWidth="1"/>
    <col min="13" max="14" width="14.5703125" style="354" bestFit="1" customWidth="1"/>
    <col min="15" max="15" width="10.28515625" style="337" bestFit="1" customWidth="1"/>
    <col min="16" max="16384" width="9.140625" style="337"/>
  </cols>
  <sheetData>
    <row r="1" spans="1:12" ht="21">
      <c r="B1" s="338" t="s">
        <v>1293</v>
      </c>
    </row>
    <row r="2" spans="1:12" ht="21">
      <c r="B2" s="338" t="s">
        <v>1294</v>
      </c>
    </row>
    <row r="3" spans="1:12" ht="21">
      <c r="B3" s="338" t="s">
        <v>125</v>
      </c>
    </row>
    <row r="4" spans="1:12" ht="21">
      <c r="B4" s="338" t="s">
        <v>1295</v>
      </c>
    </row>
    <row r="6" spans="1:12">
      <c r="A6" s="393" t="s">
        <v>1296</v>
      </c>
      <c r="B6" s="394" t="s">
        <v>1297</v>
      </c>
      <c r="C6" s="376"/>
      <c r="D6" s="376"/>
      <c r="E6" s="376"/>
      <c r="F6" s="376"/>
      <c r="G6" s="376"/>
      <c r="H6" s="376"/>
      <c r="I6" s="376"/>
      <c r="J6" s="376"/>
      <c r="K6" s="373"/>
      <c r="L6" s="376"/>
    </row>
    <row r="7" spans="1:12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3"/>
      <c r="L7" s="376"/>
    </row>
    <row r="8" spans="1:12" ht="62.25" customHeight="1">
      <c r="A8" s="376"/>
      <c r="B8" s="992" t="s">
        <v>1298</v>
      </c>
      <c r="C8" s="992"/>
      <c r="D8" s="992"/>
      <c r="E8" s="992"/>
      <c r="F8" s="992"/>
      <c r="G8" s="992"/>
      <c r="H8" s="992"/>
      <c r="I8" s="992"/>
      <c r="J8" s="992"/>
      <c r="K8" s="992"/>
      <c r="L8" s="992"/>
    </row>
    <row r="9" spans="1:12">
      <c r="A9" s="376"/>
      <c r="B9" s="376"/>
      <c r="C9" s="376"/>
      <c r="D9" s="376"/>
      <c r="E9" s="376"/>
      <c r="F9" s="376"/>
      <c r="G9" s="376"/>
      <c r="H9" s="376"/>
      <c r="I9" s="376"/>
      <c r="J9" s="376"/>
      <c r="K9" s="373"/>
      <c r="L9" s="376"/>
    </row>
    <row r="10" spans="1:12" ht="60.75" customHeight="1">
      <c r="A10" s="376"/>
      <c r="B10" s="992" t="s">
        <v>1299</v>
      </c>
      <c r="C10" s="992"/>
      <c r="D10" s="992"/>
      <c r="E10" s="992"/>
      <c r="F10" s="992"/>
      <c r="G10" s="992"/>
      <c r="H10" s="992"/>
      <c r="I10" s="992"/>
      <c r="J10" s="992"/>
      <c r="K10" s="992"/>
      <c r="L10" s="992"/>
    </row>
    <row r="11" spans="1:12">
      <c r="A11" s="376"/>
      <c r="B11" s="376"/>
      <c r="C11" s="376"/>
      <c r="D11" s="376"/>
      <c r="E11" s="376"/>
      <c r="F11" s="376"/>
      <c r="G11" s="376"/>
      <c r="H11" s="376"/>
      <c r="I11" s="376"/>
      <c r="J11" s="376"/>
      <c r="K11" s="373"/>
      <c r="L11" s="376"/>
    </row>
    <row r="12" spans="1:12" ht="61.5" customHeight="1">
      <c r="A12" s="376"/>
      <c r="B12" s="992" t="s">
        <v>1300</v>
      </c>
      <c r="C12" s="992"/>
      <c r="D12" s="992"/>
      <c r="E12" s="992"/>
      <c r="F12" s="992"/>
      <c r="G12" s="992"/>
      <c r="H12" s="992"/>
      <c r="I12" s="992"/>
      <c r="J12" s="992"/>
      <c r="K12" s="992"/>
      <c r="L12" s="992"/>
    </row>
    <row r="13" spans="1:12">
      <c r="A13" s="376"/>
      <c r="B13" s="376"/>
      <c r="C13" s="376"/>
      <c r="D13" s="376"/>
      <c r="E13" s="376"/>
      <c r="F13" s="376"/>
      <c r="G13" s="376"/>
      <c r="H13" s="376"/>
      <c r="I13" s="376"/>
      <c r="J13" s="376"/>
      <c r="K13" s="373"/>
      <c r="L13" s="376"/>
    </row>
    <row r="14" spans="1:12" ht="40.5" customHeight="1">
      <c r="A14" s="376"/>
      <c r="B14" s="992" t="s">
        <v>1301</v>
      </c>
      <c r="C14" s="992"/>
      <c r="D14" s="992"/>
      <c r="E14" s="992"/>
      <c r="F14" s="992"/>
      <c r="G14" s="992"/>
      <c r="H14" s="992"/>
      <c r="I14" s="992"/>
      <c r="J14" s="992"/>
      <c r="K14" s="992"/>
      <c r="L14" s="992"/>
    </row>
    <row r="15" spans="1:12">
      <c r="A15" s="376"/>
      <c r="B15" s="5"/>
      <c r="C15" s="5"/>
      <c r="D15" s="5"/>
      <c r="E15" s="5"/>
      <c r="F15" s="5"/>
      <c r="G15" s="5"/>
      <c r="H15" s="5"/>
      <c r="I15" s="5"/>
      <c r="J15" s="5"/>
      <c r="K15" s="449"/>
      <c r="L15" s="5"/>
    </row>
    <row r="16" spans="1:12">
      <c r="A16" s="376"/>
      <c r="B16" s="394" t="s">
        <v>1302</v>
      </c>
      <c r="C16" s="376"/>
      <c r="D16" s="376"/>
      <c r="E16" s="376"/>
      <c r="F16" s="376"/>
      <c r="G16" s="376"/>
      <c r="H16" s="376"/>
      <c r="I16" s="376"/>
      <c r="J16" s="376"/>
      <c r="K16" s="373"/>
      <c r="L16" s="376"/>
    </row>
    <row r="17" spans="1:12">
      <c r="A17" s="376"/>
      <c r="B17" s="5"/>
      <c r="C17" s="5"/>
      <c r="D17" s="5"/>
      <c r="E17" s="5"/>
      <c r="F17" s="5"/>
      <c r="G17" s="5"/>
      <c r="H17" s="5"/>
      <c r="I17" s="5"/>
      <c r="J17" s="5"/>
      <c r="K17" s="449"/>
      <c r="L17" s="5"/>
    </row>
    <row r="18" spans="1:12" ht="99.75" customHeight="1">
      <c r="A18" s="376"/>
      <c r="B18" s="992" t="s">
        <v>1303</v>
      </c>
      <c r="C18" s="992"/>
      <c r="D18" s="992"/>
      <c r="E18" s="992"/>
      <c r="F18" s="992"/>
      <c r="G18" s="992"/>
      <c r="H18" s="992"/>
      <c r="I18" s="992"/>
      <c r="J18" s="992"/>
      <c r="K18" s="992"/>
      <c r="L18" s="992"/>
    </row>
    <row r="19" spans="1:12">
      <c r="A19" s="376"/>
      <c r="B19" s="5"/>
      <c r="C19" s="5"/>
      <c r="D19" s="5"/>
      <c r="E19" s="5"/>
      <c r="F19" s="5"/>
      <c r="G19" s="5"/>
      <c r="H19" s="5"/>
      <c r="I19" s="5"/>
      <c r="J19" s="5"/>
      <c r="K19" s="449"/>
      <c r="L19" s="5"/>
    </row>
    <row r="20" spans="1:12" ht="62.25" customHeight="1">
      <c r="A20" s="376"/>
      <c r="B20" s="992" t="s">
        <v>1304</v>
      </c>
      <c r="C20" s="992"/>
      <c r="D20" s="992"/>
      <c r="E20" s="992"/>
      <c r="F20" s="992"/>
      <c r="G20" s="992"/>
      <c r="H20" s="992"/>
      <c r="I20" s="992"/>
      <c r="J20" s="992"/>
      <c r="K20" s="992"/>
      <c r="L20" s="992"/>
    </row>
    <row r="21" spans="1:12">
      <c r="A21" s="376"/>
      <c r="B21" s="5"/>
      <c r="C21" s="5"/>
      <c r="D21" s="5"/>
      <c r="E21" s="5"/>
      <c r="F21" s="5"/>
      <c r="G21" s="5"/>
      <c r="H21" s="5"/>
      <c r="I21" s="5"/>
      <c r="J21" s="5"/>
      <c r="K21" s="449"/>
      <c r="L21" s="5"/>
    </row>
    <row r="22" spans="1:12">
      <c r="A22" s="376"/>
      <c r="B22" s="450" t="s">
        <v>1305</v>
      </c>
      <c r="C22" s="376"/>
      <c r="D22" s="376"/>
      <c r="E22" s="376"/>
      <c r="F22" s="376"/>
      <c r="G22" s="376"/>
      <c r="H22" s="376"/>
      <c r="I22" s="376"/>
      <c r="J22" s="376"/>
      <c r="K22" s="373"/>
      <c r="L22" s="376"/>
    </row>
    <row r="23" spans="1:12" ht="60.75" customHeight="1">
      <c r="A23" s="376"/>
      <c r="B23" s="992" t="s">
        <v>1306</v>
      </c>
      <c r="C23" s="992"/>
      <c r="D23" s="992"/>
      <c r="E23" s="992"/>
      <c r="F23" s="992"/>
      <c r="G23" s="992"/>
      <c r="H23" s="992"/>
      <c r="I23" s="992"/>
      <c r="J23" s="992"/>
      <c r="K23" s="992"/>
      <c r="L23" s="992"/>
    </row>
    <row r="24" spans="1:12">
      <c r="A24" s="376"/>
      <c r="B24" s="450" t="s">
        <v>1307</v>
      </c>
      <c r="C24" s="376"/>
      <c r="D24" s="376"/>
      <c r="E24" s="376"/>
      <c r="F24" s="376"/>
      <c r="G24" s="376"/>
      <c r="H24" s="376"/>
      <c r="I24" s="376"/>
      <c r="J24" s="376"/>
      <c r="K24" s="373"/>
      <c r="L24" s="376"/>
    </row>
    <row r="25" spans="1:12" ht="62.25" customHeight="1">
      <c r="A25" s="376"/>
      <c r="B25" s="992" t="s">
        <v>1309</v>
      </c>
      <c r="C25" s="992"/>
      <c r="D25" s="992"/>
      <c r="E25" s="992"/>
      <c r="F25" s="992"/>
      <c r="G25" s="992"/>
      <c r="H25" s="992"/>
      <c r="I25" s="992"/>
      <c r="J25" s="992"/>
      <c r="K25" s="992"/>
      <c r="L25" s="992"/>
    </row>
    <row r="26" spans="1:12">
      <c r="A26" s="376"/>
      <c r="B26" s="5"/>
      <c r="C26" s="5"/>
      <c r="D26" s="5"/>
      <c r="E26" s="5"/>
      <c r="F26" s="5"/>
      <c r="G26" s="5"/>
      <c r="H26" s="5"/>
      <c r="I26" s="5"/>
      <c r="J26" s="5"/>
      <c r="K26" s="449"/>
      <c r="L26" s="5"/>
    </row>
    <row r="27" spans="1:12" ht="64.5" customHeight="1">
      <c r="A27" s="376"/>
      <c r="B27" s="992" t="s">
        <v>1310</v>
      </c>
      <c r="C27" s="992"/>
      <c r="D27" s="992"/>
      <c r="E27" s="992"/>
      <c r="F27" s="992"/>
      <c r="G27" s="992"/>
      <c r="H27" s="992"/>
      <c r="I27" s="992"/>
      <c r="J27" s="992"/>
      <c r="K27" s="992"/>
      <c r="L27" s="992"/>
    </row>
    <row r="28" spans="1:12">
      <c r="A28" s="398"/>
      <c r="B28" s="398"/>
      <c r="C28" s="398"/>
      <c r="D28" s="398"/>
      <c r="E28" s="398"/>
      <c r="F28" s="398"/>
      <c r="G28" s="398"/>
      <c r="H28" s="398"/>
      <c r="I28" s="398"/>
      <c r="J28" s="398"/>
      <c r="K28" s="399"/>
      <c r="L28" s="398"/>
    </row>
    <row r="29" spans="1:12">
      <c r="A29" s="396" t="s">
        <v>1311</v>
      </c>
      <c r="B29" s="397" t="s">
        <v>1312</v>
      </c>
      <c r="C29" s="398"/>
      <c r="D29" s="398"/>
      <c r="E29" s="398"/>
      <c r="F29" s="398"/>
      <c r="G29" s="398"/>
      <c r="H29" s="398"/>
      <c r="I29" s="398"/>
      <c r="J29" s="398"/>
      <c r="K29" s="399"/>
      <c r="L29" s="398"/>
    </row>
    <row r="30" spans="1:12">
      <c r="A30" s="398"/>
      <c r="B30" s="398"/>
      <c r="C30" s="398"/>
      <c r="D30" s="398"/>
      <c r="E30" s="398"/>
      <c r="F30" s="398"/>
      <c r="G30" s="398"/>
      <c r="H30" s="398"/>
      <c r="I30" s="398"/>
      <c r="J30" s="398"/>
      <c r="K30" s="399"/>
      <c r="L30" s="398"/>
    </row>
    <row r="31" spans="1:12" ht="41.25" customHeight="1">
      <c r="A31" s="398"/>
      <c r="B31" s="997" t="s">
        <v>1313</v>
      </c>
      <c r="C31" s="997"/>
      <c r="D31" s="997"/>
      <c r="E31" s="997"/>
      <c r="F31" s="997"/>
      <c r="G31" s="997"/>
      <c r="H31" s="997"/>
      <c r="I31" s="997"/>
      <c r="J31" s="997"/>
      <c r="K31" s="997"/>
      <c r="L31" s="997"/>
    </row>
    <row r="32" spans="1:12">
      <c r="A32" s="398"/>
      <c r="B32" s="398"/>
      <c r="C32" s="398"/>
      <c r="D32" s="398"/>
      <c r="E32" s="398"/>
      <c r="F32" s="398"/>
      <c r="G32" s="398"/>
      <c r="H32" s="398"/>
      <c r="I32" s="398"/>
      <c r="J32" s="398"/>
      <c r="K32" s="399"/>
      <c r="L32" s="398"/>
    </row>
    <row r="33" spans="1:12">
      <c r="A33" s="398"/>
      <c r="B33" s="998" t="s">
        <v>1314</v>
      </c>
      <c r="C33" s="998"/>
      <c r="D33" s="998"/>
      <c r="E33" s="998"/>
      <c r="F33" s="998"/>
      <c r="G33" s="998"/>
      <c r="H33" s="998"/>
      <c r="I33" s="998"/>
      <c r="J33" s="998"/>
      <c r="K33" s="998"/>
      <c r="L33" s="998"/>
    </row>
    <row r="34" spans="1:12">
      <c r="A34" s="398"/>
      <c r="B34" s="10"/>
      <c r="C34" s="10"/>
      <c r="D34" s="10"/>
      <c r="E34" s="10"/>
      <c r="F34" s="10"/>
      <c r="G34" s="10"/>
      <c r="H34" s="10"/>
      <c r="I34" s="10"/>
      <c r="J34" s="10"/>
      <c r="K34" s="400"/>
      <c r="L34" s="10"/>
    </row>
    <row r="35" spans="1:12" ht="20.25" customHeight="1">
      <c r="A35" s="398"/>
      <c r="B35" s="398"/>
      <c r="C35" s="398"/>
      <c r="D35" s="398"/>
      <c r="E35" s="398"/>
      <c r="F35" s="398"/>
      <c r="G35" s="398"/>
      <c r="H35" s="398"/>
      <c r="I35" s="398"/>
      <c r="J35" s="999" t="s">
        <v>1315</v>
      </c>
      <c r="K35" s="999"/>
      <c r="L35" s="999"/>
    </row>
    <row r="36" spans="1:12">
      <c r="A36" s="398"/>
      <c r="B36" s="398"/>
      <c r="C36" s="398"/>
      <c r="D36" s="398"/>
      <c r="E36" s="398"/>
      <c r="F36" s="398"/>
      <c r="G36" s="398"/>
      <c r="H36" s="398"/>
      <c r="I36" s="398"/>
      <c r="J36" s="356" t="s">
        <v>1316</v>
      </c>
      <c r="K36" s="357"/>
      <c r="L36" s="356" t="s">
        <v>1317</v>
      </c>
    </row>
    <row r="37" spans="1:12" ht="21">
      <c r="A37" s="398"/>
      <c r="B37" s="401" t="s">
        <v>175</v>
      </c>
      <c r="C37" s="398"/>
      <c r="D37" s="398"/>
      <c r="E37" s="398"/>
      <c r="F37" s="398"/>
      <c r="G37" s="398"/>
      <c r="H37" s="398"/>
      <c r="I37" s="398"/>
      <c r="J37" s="358"/>
      <c r="K37" s="359"/>
      <c r="L37" s="358"/>
    </row>
    <row r="38" spans="1:12">
      <c r="A38" s="398"/>
      <c r="B38" s="398" t="s">
        <v>1318</v>
      </c>
      <c r="C38" s="398"/>
      <c r="D38" s="398"/>
      <c r="E38" s="398"/>
      <c r="F38" s="398"/>
      <c r="G38" s="398"/>
      <c r="H38" s="398"/>
      <c r="I38" s="398"/>
      <c r="J38" s="360">
        <v>20963</v>
      </c>
      <c r="K38" s="361"/>
      <c r="L38" s="360">
        <v>4384</v>
      </c>
    </row>
    <row r="39" spans="1:12">
      <c r="A39" s="398"/>
      <c r="B39" s="398" t="s">
        <v>1319</v>
      </c>
      <c r="C39" s="398"/>
      <c r="D39" s="398"/>
      <c r="E39" s="398"/>
      <c r="F39" s="398"/>
      <c r="G39" s="398"/>
      <c r="H39" s="398"/>
      <c r="I39" s="398"/>
      <c r="J39" s="360">
        <v>20963</v>
      </c>
      <c r="K39" s="361"/>
      <c r="L39" s="360">
        <v>4384</v>
      </c>
    </row>
    <row r="40" spans="1:12">
      <c r="A40" s="398"/>
      <c r="B40" s="398"/>
      <c r="C40" s="398"/>
      <c r="D40" s="398"/>
      <c r="E40" s="398"/>
      <c r="F40" s="398"/>
      <c r="G40" s="398"/>
      <c r="H40" s="398"/>
      <c r="I40" s="398"/>
      <c r="J40" s="398"/>
      <c r="K40" s="399"/>
      <c r="L40" s="398"/>
    </row>
    <row r="41" spans="1:12">
      <c r="A41" s="398"/>
      <c r="B41" s="398"/>
      <c r="C41" s="398"/>
      <c r="D41" s="398"/>
      <c r="E41" s="398"/>
      <c r="F41" s="398"/>
      <c r="G41" s="398"/>
      <c r="H41" s="398"/>
      <c r="I41" s="398"/>
      <c r="J41" s="993" t="s">
        <v>1315</v>
      </c>
      <c r="K41" s="993"/>
      <c r="L41" s="993"/>
    </row>
    <row r="42" spans="1:12">
      <c r="A42" s="398"/>
      <c r="B42" s="398"/>
      <c r="C42" s="398"/>
      <c r="D42" s="398"/>
      <c r="E42" s="398"/>
      <c r="F42" s="398"/>
      <c r="G42" s="398"/>
      <c r="H42" s="398"/>
      <c r="I42" s="398"/>
      <c r="J42" s="994" t="s">
        <v>1320</v>
      </c>
      <c r="K42" s="994"/>
      <c r="L42" s="994"/>
    </row>
    <row r="43" spans="1:12">
      <c r="A43" s="398"/>
      <c r="B43" s="398"/>
      <c r="C43" s="398"/>
      <c r="D43" s="398"/>
      <c r="E43" s="398"/>
      <c r="F43" s="398"/>
      <c r="G43" s="398"/>
      <c r="H43" s="398"/>
      <c r="I43" s="398"/>
      <c r="J43" s="993" t="s">
        <v>126</v>
      </c>
      <c r="K43" s="993"/>
      <c r="L43" s="993"/>
    </row>
    <row r="44" spans="1:12" ht="21">
      <c r="A44" s="398"/>
      <c r="B44" s="401" t="s">
        <v>176</v>
      </c>
      <c r="C44" s="398"/>
      <c r="D44" s="398"/>
      <c r="E44" s="398"/>
      <c r="F44" s="398"/>
      <c r="G44" s="398"/>
      <c r="H44" s="398"/>
      <c r="I44" s="398"/>
      <c r="J44" s="994"/>
      <c r="K44" s="994"/>
      <c r="L44" s="994"/>
    </row>
    <row r="45" spans="1:12">
      <c r="A45" s="398"/>
      <c r="B45" s="398" t="s">
        <v>1321</v>
      </c>
      <c r="C45" s="398"/>
      <c r="D45" s="398"/>
      <c r="E45" s="398"/>
      <c r="F45" s="398"/>
      <c r="G45" s="398"/>
      <c r="H45" s="398"/>
      <c r="I45" s="398"/>
      <c r="J45" s="995">
        <v>973</v>
      </c>
      <c r="K45" s="995"/>
      <c r="L45" s="995"/>
    </row>
    <row r="46" spans="1:12">
      <c r="A46" s="398"/>
      <c r="B46" s="398" t="s">
        <v>1322</v>
      </c>
      <c r="C46" s="398"/>
      <c r="D46" s="398"/>
      <c r="E46" s="398"/>
      <c r="F46" s="398"/>
      <c r="G46" s="398"/>
      <c r="H46" s="398"/>
      <c r="I46" s="398"/>
      <c r="J46" s="996">
        <v>0.5</v>
      </c>
      <c r="K46" s="996"/>
      <c r="L46" s="996"/>
    </row>
    <row r="47" spans="1:12">
      <c r="A47" s="398"/>
      <c r="B47" s="398"/>
      <c r="C47" s="398"/>
      <c r="D47" s="398"/>
      <c r="E47" s="398"/>
      <c r="F47" s="398"/>
      <c r="G47" s="398"/>
      <c r="H47" s="398"/>
      <c r="I47" s="398"/>
      <c r="J47" s="398"/>
      <c r="K47" s="399"/>
      <c r="L47" s="398"/>
    </row>
    <row r="48" spans="1:12">
      <c r="A48" s="396" t="s">
        <v>1323</v>
      </c>
      <c r="B48" s="397" t="s">
        <v>1324</v>
      </c>
      <c r="C48" s="398"/>
      <c r="D48" s="398"/>
      <c r="E48" s="398"/>
      <c r="F48" s="398"/>
      <c r="G48" s="398"/>
      <c r="H48" s="398"/>
      <c r="I48" s="398"/>
      <c r="J48" s="398"/>
      <c r="K48" s="398"/>
      <c r="L48" s="398"/>
    </row>
    <row r="49" spans="1:12">
      <c r="A49" s="398"/>
      <c r="B49" s="396"/>
      <c r="C49" s="397"/>
      <c r="D49" s="398"/>
      <c r="E49" s="398"/>
      <c r="F49" s="398"/>
      <c r="G49" s="398"/>
      <c r="H49" s="398"/>
      <c r="I49" s="398"/>
      <c r="J49" s="999" t="s">
        <v>179</v>
      </c>
      <c r="K49" s="999"/>
      <c r="L49" s="999"/>
    </row>
    <row r="50" spans="1:12">
      <c r="A50" s="398"/>
      <c r="B50" s="398"/>
      <c r="C50" s="398"/>
      <c r="D50" s="398"/>
      <c r="E50" s="398"/>
      <c r="F50" s="398"/>
      <c r="G50" s="398"/>
      <c r="H50" s="398"/>
      <c r="I50" s="398"/>
      <c r="J50" s="356" t="s">
        <v>1292</v>
      </c>
      <c r="K50" s="362"/>
      <c r="L50" s="356" t="s">
        <v>1316</v>
      </c>
    </row>
    <row r="51" spans="1:12">
      <c r="A51" s="398"/>
      <c r="B51" s="398" t="s">
        <v>1326</v>
      </c>
      <c r="C51" s="398"/>
      <c r="D51" s="398"/>
      <c r="E51" s="398"/>
      <c r="F51" s="398"/>
      <c r="G51" s="398"/>
      <c r="H51" s="398"/>
      <c r="I51" s="398"/>
      <c r="J51" s="363">
        <v>964189387</v>
      </c>
      <c r="K51" s="364"/>
      <c r="L51" s="363">
        <v>686399387</v>
      </c>
    </row>
    <row r="52" spans="1:12">
      <c r="A52" s="398"/>
      <c r="B52" s="398" t="s">
        <v>1327</v>
      </c>
      <c r="C52" s="398"/>
      <c r="D52" s="398"/>
      <c r="E52" s="398"/>
      <c r="F52" s="398"/>
      <c r="G52" s="398"/>
      <c r="H52" s="398"/>
      <c r="I52" s="398"/>
      <c r="J52" s="363">
        <v>1614509503</v>
      </c>
      <c r="K52" s="364"/>
      <c r="L52" s="363">
        <v>1526910222</v>
      </c>
    </row>
    <row r="53" spans="1:12">
      <c r="A53" s="398"/>
      <c r="B53" s="398" t="s">
        <v>1328</v>
      </c>
      <c r="C53" s="398"/>
      <c r="D53" s="398"/>
      <c r="E53" s="398"/>
      <c r="F53" s="398"/>
      <c r="G53" s="398"/>
      <c r="H53" s="398"/>
      <c r="I53" s="398"/>
      <c r="J53" s="363">
        <v>7373214</v>
      </c>
      <c r="K53" s="364"/>
      <c r="L53" s="363">
        <v>4835290</v>
      </c>
    </row>
    <row r="54" spans="1:12">
      <c r="A54" s="398"/>
      <c r="B54" s="398" t="s">
        <v>1329</v>
      </c>
      <c r="C54" s="398"/>
      <c r="D54" s="398"/>
      <c r="E54" s="398"/>
      <c r="F54" s="398"/>
      <c r="G54" s="398"/>
      <c r="H54" s="398"/>
      <c r="I54" s="398"/>
      <c r="J54" s="365">
        <v>64507654</v>
      </c>
      <c r="K54" s="364"/>
      <c r="L54" s="365">
        <v>53985486</v>
      </c>
    </row>
    <row r="55" spans="1:12">
      <c r="A55" s="398"/>
      <c r="B55" s="398" t="s">
        <v>1330</v>
      </c>
      <c r="C55" s="398"/>
      <c r="D55" s="398"/>
      <c r="E55" s="398"/>
      <c r="F55" s="398"/>
      <c r="G55" s="398"/>
      <c r="H55" s="398"/>
      <c r="I55" s="398"/>
      <c r="J55" s="363">
        <f>SUM(J51:J54)</f>
        <v>2650579758</v>
      </c>
      <c r="K55" s="364"/>
      <c r="L55" s="363">
        <f>SUM(L51:L54)</f>
        <v>2272130385</v>
      </c>
    </row>
    <row r="56" spans="1:12">
      <c r="A56" s="398"/>
      <c r="B56" s="398" t="s">
        <v>1331</v>
      </c>
      <c r="C56" s="398"/>
      <c r="D56" s="398"/>
      <c r="E56" s="398"/>
      <c r="F56" s="398"/>
      <c r="G56" s="398"/>
      <c r="H56" s="398"/>
      <c r="I56" s="398"/>
      <c r="J56" s="366">
        <v>-1360033467</v>
      </c>
      <c r="K56" s="364"/>
      <c r="L56" s="366">
        <v>-993767275</v>
      </c>
    </row>
    <row r="57" spans="1:12" ht="21" thickBot="1">
      <c r="A57" s="398"/>
      <c r="B57" s="398" t="s">
        <v>1332</v>
      </c>
      <c r="C57" s="398"/>
      <c r="D57" s="398"/>
      <c r="E57" s="398"/>
      <c r="F57" s="398"/>
      <c r="G57" s="398"/>
      <c r="H57" s="398"/>
      <c r="I57" s="398"/>
      <c r="J57" s="367">
        <f>SUM(J55:J56)</f>
        <v>1290546291</v>
      </c>
      <c r="K57" s="364"/>
      <c r="L57" s="367">
        <f>SUM(L55:L56)</f>
        <v>1278363110</v>
      </c>
    </row>
    <row r="58" spans="1:12" ht="21" thickTop="1">
      <c r="A58" s="398"/>
      <c r="B58" s="398"/>
      <c r="C58" s="398"/>
      <c r="D58" s="398"/>
      <c r="E58" s="398"/>
      <c r="F58" s="398"/>
      <c r="G58" s="398"/>
      <c r="H58" s="398"/>
      <c r="I58" s="398"/>
      <c r="J58" s="398"/>
      <c r="K58" s="399"/>
      <c r="L58" s="398"/>
    </row>
    <row r="59" spans="1:12" ht="41.25" customHeight="1">
      <c r="A59" s="398"/>
      <c r="B59" s="997" t="s">
        <v>127</v>
      </c>
      <c r="C59" s="997"/>
      <c r="D59" s="997"/>
      <c r="E59" s="997"/>
      <c r="F59" s="997"/>
      <c r="G59" s="997"/>
      <c r="H59" s="997"/>
      <c r="I59" s="997"/>
      <c r="J59" s="997"/>
      <c r="K59" s="997"/>
      <c r="L59" s="997"/>
    </row>
    <row r="60" spans="1:12">
      <c r="A60" s="398"/>
      <c r="B60" s="398"/>
      <c r="C60" s="398"/>
      <c r="D60" s="398"/>
      <c r="E60" s="398"/>
      <c r="F60" s="398"/>
      <c r="G60" s="398"/>
      <c r="H60" s="398"/>
      <c r="I60" s="398"/>
      <c r="J60" s="398"/>
      <c r="K60" s="399"/>
      <c r="L60" s="398"/>
    </row>
    <row r="61" spans="1:12" ht="41.25" customHeight="1">
      <c r="A61" s="398"/>
      <c r="B61" s="997" t="s">
        <v>140</v>
      </c>
      <c r="C61" s="997"/>
      <c r="D61" s="997"/>
      <c r="E61" s="997"/>
      <c r="F61" s="997"/>
      <c r="G61" s="997"/>
      <c r="H61" s="997"/>
      <c r="I61" s="997"/>
      <c r="J61" s="997"/>
      <c r="K61" s="997"/>
      <c r="L61" s="997"/>
    </row>
    <row r="62" spans="1:12">
      <c r="A62" s="398"/>
      <c r="B62" s="398"/>
      <c r="C62" s="398"/>
      <c r="D62" s="398"/>
      <c r="E62" s="398"/>
      <c r="F62" s="398"/>
      <c r="G62" s="398"/>
      <c r="H62" s="398"/>
      <c r="I62" s="398"/>
      <c r="J62" s="398"/>
      <c r="K62" s="399"/>
      <c r="L62" s="398"/>
    </row>
    <row r="63" spans="1:12">
      <c r="A63" s="398"/>
      <c r="B63" s="998" t="s">
        <v>128</v>
      </c>
      <c r="C63" s="998"/>
      <c r="D63" s="998"/>
      <c r="E63" s="998"/>
      <c r="F63" s="998"/>
      <c r="G63" s="998"/>
      <c r="H63" s="998"/>
      <c r="I63" s="998"/>
      <c r="J63" s="998"/>
      <c r="K63" s="998"/>
      <c r="L63" s="998"/>
    </row>
    <row r="64" spans="1:12">
      <c r="A64" s="398"/>
      <c r="B64" s="398"/>
      <c r="C64" s="398"/>
      <c r="D64" s="398"/>
      <c r="E64" s="398"/>
      <c r="F64" s="398"/>
      <c r="G64" s="398"/>
      <c r="H64" s="398"/>
      <c r="I64" s="398"/>
      <c r="J64" s="398"/>
      <c r="K64" s="399"/>
      <c r="L64" s="399"/>
    </row>
    <row r="65" spans="1:16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9"/>
      <c r="L65" s="4" t="s">
        <v>179</v>
      </c>
    </row>
    <row r="66" spans="1:16">
      <c r="A66" s="398"/>
      <c r="B66" s="398" t="s">
        <v>1333</v>
      </c>
      <c r="C66" s="398"/>
      <c r="D66" s="398"/>
      <c r="E66" s="398"/>
      <c r="F66" s="398"/>
      <c r="G66" s="398"/>
      <c r="H66" s="398"/>
      <c r="I66" s="398"/>
      <c r="J66" s="398"/>
      <c r="K66" s="399"/>
      <c r="L66" s="368">
        <v>1278363110</v>
      </c>
    </row>
    <row r="67" spans="1:16">
      <c r="A67" s="398"/>
      <c r="B67" s="402" t="s">
        <v>1334</v>
      </c>
      <c r="C67" s="398"/>
      <c r="D67" s="398"/>
      <c r="E67" s="398"/>
      <c r="F67" s="398"/>
      <c r="G67" s="398"/>
      <c r="H67" s="398"/>
      <c r="I67" s="398"/>
      <c r="J67" s="398"/>
      <c r="K67" s="399"/>
      <c r="L67" s="368">
        <v>378449373</v>
      </c>
    </row>
    <row r="68" spans="1:16">
      <c r="A68" s="398"/>
      <c r="B68" s="402" t="s">
        <v>1335</v>
      </c>
      <c r="C68" s="398"/>
      <c r="D68" s="398"/>
      <c r="E68" s="398"/>
      <c r="F68" s="398"/>
      <c r="G68" s="398"/>
      <c r="H68" s="398"/>
      <c r="I68" s="398"/>
      <c r="J68" s="398"/>
      <c r="K68" s="399"/>
      <c r="L68" s="366">
        <v>-366266192</v>
      </c>
    </row>
    <row r="69" spans="1:16" ht="21" thickBot="1">
      <c r="A69" s="398"/>
      <c r="B69" s="398" t="s">
        <v>129</v>
      </c>
      <c r="C69" s="398"/>
      <c r="D69" s="398"/>
      <c r="E69" s="398"/>
      <c r="F69" s="398"/>
      <c r="G69" s="398"/>
      <c r="H69" s="398"/>
      <c r="I69" s="398"/>
      <c r="J69" s="398"/>
      <c r="K69" s="399"/>
      <c r="L69" s="369">
        <f>SUM(L66:L68)</f>
        <v>1290546291</v>
      </c>
    </row>
    <row r="70" spans="1:16" ht="21" thickTop="1">
      <c r="A70" s="398"/>
      <c r="B70" s="398"/>
      <c r="C70" s="398"/>
      <c r="D70" s="398"/>
      <c r="E70" s="398"/>
      <c r="F70" s="398"/>
      <c r="G70" s="398"/>
      <c r="H70" s="398"/>
      <c r="I70" s="398"/>
      <c r="J70" s="398"/>
      <c r="K70" s="399"/>
      <c r="L70" s="398"/>
    </row>
    <row r="71" spans="1:16">
      <c r="A71" s="396" t="s">
        <v>1336</v>
      </c>
      <c r="B71" s="397" t="s">
        <v>174</v>
      </c>
      <c r="C71" s="398"/>
      <c r="D71" s="398"/>
      <c r="E71" s="398"/>
      <c r="F71" s="398"/>
      <c r="G71" s="398"/>
      <c r="H71" s="398"/>
      <c r="I71" s="398"/>
      <c r="J71" s="398"/>
      <c r="K71" s="399"/>
      <c r="L71" s="398"/>
    </row>
    <row r="72" spans="1:16">
      <c r="A72" s="398"/>
      <c r="B72" s="398"/>
      <c r="C72" s="398"/>
      <c r="D72" s="398"/>
      <c r="E72" s="398"/>
      <c r="F72" s="398"/>
      <c r="G72" s="398"/>
      <c r="H72" s="398"/>
      <c r="I72" s="398"/>
      <c r="J72" s="398"/>
      <c r="K72" s="399"/>
      <c r="L72" s="398"/>
    </row>
    <row r="73" spans="1:16" ht="41.25" customHeight="1">
      <c r="A73" s="398"/>
      <c r="B73" s="997" t="s">
        <v>139</v>
      </c>
      <c r="C73" s="997"/>
      <c r="D73" s="997"/>
      <c r="E73" s="997"/>
      <c r="F73" s="997"/>
      <c r="G73" s="997"/>
      <c r="H73" s="997"/>
      <c r="I73" s="997"/>
      <c r="J73" s="997"/>
      <c r="K73" s="997"/>
      <c r="L73" s="997"/>
    </row>
    <row r="75" spans="1:16">
      <c r="A75" s="389" t="s">
        <v>1337</v>
      </c>
      <c r="B75" s="390" t="s">
        <v>1338</v>
      </c>
      <c r="C75" s="387"/>
      <c r="D75" s="387"/>
      <c r="E75" s="387"/>
      <c r="F75" s="387"/>
      <c r="G75" s="387"/>
      <c r="H75" s="387"/>
      <c r="I75" s="387"/>
      <c r="J75" s="387"/>
      <c r="K75" s="391"/>
      <c r="L75" s="391"/>
    </row>
    <row r="76" spans="1:16">
      <c r="A76" s="387"/>
      <c r="B76" s="387"/>
      <c r="C76" s="387"/>
      <c r="D76" s="387"/>
      <c r="E76" s="387"/>
      <c r="F76" s="387"/>
      <c r="G76" s="387"/>
      <c r="H76" s="387"/>
      <c r="I76" s="387"/>
      <c r="J76" s="387"/>
      <c r="K76" s="391"/>
      <c r="L76" s="388" t="s">
        <v>179</v>
      </c>
    </row>
    <row r="77" spans="1:16">
      <c r="A77" s="387"/>
      <c r="B77" s="387" t="s">
        <v>1339</v>
      </c>
      <c r="C77" s="387"/>
      <c r="D77" s="387"/>
      <c r="E77" s="387"/>
      <c r="F77" s="387"/>
      <c r="G77" s="387"/>
      <c r="H77" s="387"/>
      <c r="I77" s="387"/>
      <c r="J77" s="387"/>
      <c r="K77" s="391"/>
      <c r="L77" s="383">
        <v>2641022</v>
      </c>
      <c r="P77" s="342"/>
    </row>
    <row r="78" spans="1:16">
      <c r="A78" s="387"/>
      <c r="B78" s="392" t="s">
        <v>1340</v>
      </c>
      <c r="C78" s="387"/>
      <c r="D78" s="387"/>
      <c r="E78" s="387"/>
      <c r="F78" s="387"/>
      <c r="G78" s="387"/>
      <c r="H78" s="387"/>
      <c r="I78" s="387"/>
      <c r="J78" s="387"/>
      <c r="K78" s="391"/>
      <c r="L78" s="384">
        <v>7130861.3700000001</v>
      </c>
    </row>
    <row r="79" spans="1:16">
      <c r="A79" s="387"/>
      <c r="B79" s="392" t="s">
        <v>1341</v>
      </c>
      <c r="C79" s="387"/>
      <c r="D79" s="387"/>
      <c r="E79" s="387"/>
      <c r="F79" s="387"/>
      <c r="G79" s="387"/>
      <c r="H79" s="387"/>
      <c r="I79" s="387"/>
      <c r="J79" s="387"/>
      <c r="K79" s="391"/>
      <c r="L79" s="385">
        <v>-561892</v>
      </c>
    </row>
    <row r="80" spans="1:16" ht="21" thickBot="1">
      <c r="A80" s="387"/>
      <c r="B80" s="387" t="s">
        <v>130</v>
      </c>
      <c r="C80" s="387"/>
      <c r="D80" s="387"/>
      <c r="E80" s="387"/>
      <c r="F80" s="387"/>
      <c r="G80" s="387"/>
      <c r="H80" s="387"/>
      <c r="I80" s="387"/>
      <c r="J80" s="387"/>
      <c r="K80" s="391"/>
      <c r="L80" s="386">
        <f>SUM(L77:L79)</f>
        <v>9209991.370000001</v>
      </c>
      <c r="N80" s="11"/>
    </row>
    <row r="81" spans="1:15" ht="21" thickTop="1">
      <c r="A81" s="387"/>
      <c r="B81" s="387"/>
      <c r="C81" s="387"/>
      <c r="D81" s="387"/>
      <c r="E81" s="387"/>
      <c r="F81" s="387"/>
      <c r="G81" s="387"/>
      <c r="H81" s="387"/>
      <c r="I81" s="387"/>
      <c r="J81" s="387"/>
      <c r="K81" s="391"/>
      <c r="L81" s="387"/>
    </row>
    <row r="82" spans="1:15">
      <c r="A82" s="389" t="s">
        <v>1342</v>
      </c>
      <c r="B82" s="390" t="s">
        <v>1343</v>
      </c>
      <c r="C82" s="387"/>
      <c r="D82" s="387"/>
      <c r="E82" s="387"/>
      <c r="F82" s="387"/>
      <c r="G82" s="387"/>
      <c r="H82" s="387"/>
      <c r="I82" s="387"/>
      <c r="J82" s="387"/>
      <c r="K82" s="391"/>
      <c r="L82" s="387"/>
    </row>
    <row r="83" spans="1:15">
      <c r="A83" s="387"/>
      <c r="B83" s="387"/>
      <c r="C83" s="387"/>
      <c r="D83" s="387"/>
      <c r="E83" s="387"/>
      <c r="F83" s="387"/>
      <c r="G83" s="387"/>
      <c r="H83" s="387"/>
      <c r="I83" s="387"/>
      <c r="J83" s="387"/>
      <c r="K83" s="391"/>
      <c r="L83" s="388" t="s">
        <v>179</v>
      </c>
    </row>
    <row r="84" spans="1:15">
      <c r="A84" s="387"/>
      <c r="B84" s="387" t="s">
        <v>1339</v>
      </c>
      <c r="C84" s="387"/>
      <c r="D84" s="387"/>
      <c r="E84" s="387"/>
      <c r="F84" s="387"/>
      <c r="G84" s="387"/>
      <c r="H84" s="387"/>
      <c r="I84" s="387"/>
      <c r="J84" s="387"/>
      <c r="K84" s="391"/>
      <c r="L84" s="383">
        <v>358078</v>
      </c>
      <c r="O84" s="381"/>
    </row>
    <row r="85" spans="1:15">
      <c r="A85" s="387"/>
      <c r="B85" s="392" t="s">
        <v>1340</v>
      </c>
      <c r="C85" s="387"/>
      <c r="D85" s="387"/>
      <c r="E85" s="387"/>
      <c r="F85" s="387"/>
      <c r="G85" s="387"/>
      <c r="H85" s="387"/>
      <c r="I85" s="387"/>
      <c r="J85" s="387"/>
      <c r="K85" s="391"/>
      <c r="L85" s="384">
        <v>1013878.5</v>
      </c>
    </row>
    <row r="86" spans="1:15">
      <c r="A86" s="387"/>
      <c r="B86" s="392" t="s">
        <v>1341</v>
      </c>
      <c r="C86" s="387"/>
      <c r="D86" s="387"/>
      <c r="E86" s="387"/>
      <c r="F86" s="387"/>
      <c r="G86" s="387"/>
      <c r="H86" s="387"/>
      <c r="I86" s="387"/>
      <c r="J86" s="387"/>
      <c r="K86" s="391"/>
      <c r="L86" s="385">
        <v>-265239.67</v>
      </c>
    </row>
    <row r="87" spans="1:15" ht="21" thickBot="1">
      <c r="A87" s="387"/>
      <c r="B87" s="387" t="s">
        <v>130</v>
      </c>
      <c r="C87" s="387"/>
      <c r="D87" s="387"/>
      <c r="E87" s="387"/>
      <c r="F87" s="387"/>
      <c r="G87" s="387"/>
      <c r="H87" s="387"/>
      <c r="I87" s="387"/>
      <c r="J87" s="387"/>
      <c r="K87" s="391"/>
      <c r="L87" s="386">
        <f>SUM(L84:L86)</f>
        <v>1106716.83</v>
      </c>
      <c r="O87" s="382"/>
    </row>
    <row r="88" spans="1:15" ht="21" thickTop="1"/>
    <row r="89" spans="1:15">
      <c r="A89" s="393" t="s">
        <v>1344</v>
      </c>
      <c r="B89" s="394" t="s">
        <v>1345</v>
      </c>
      <c r="C89" s="376"/>
      <c r="D89" s="376"/>
      <c r="E89" s="376"/>
      <c r="F89" s="376"/>
      <c r="G89" s="376"/>
      <c r="H89" s="376"/>
      <c r="I89" s="376"/>
      <c r="J89" s="376"/>
      <c r="K89" s="373"/>
      <c r="L89" s="376"/>
    </row>
    <row r="90" spans="1:15" ht="12" customHeight="1">
      <c r="A90" s="376"/>
      <c r="B90" s="376"/>
      <c r="C90" s="376"/>
      <c r="D90" s="376"/>
      <c r="E90" s="376"/>
      <c r="F90" s="376"/>
      <c r="G90" s="376"/>
      <c r="H90" s="376"/>
      <c r="I90" s="376"/>
      <c r="J90" s="376"/>
      <c r="K90" s="373"/>
      <c r="L90" s="376"/>
    </row>
    <row r="91" spans="1:15">
      <c r="A91" s="376"/>
      <c r="B91" s="376" t="s">
        <v>131</v>
      </c>
      <c r="C91" s="376"/>
      <c r="D91" s="376"/>
      <c r="E91" s="376"/>
      <c r="F91" s="376"/>
      <c r="G91" s="376"/>
      <c r="H91" s="376"/>
      <c r="I91" s="376"/>
      <c r="J91" s="376"/>
      <c r="K91" s="373"/>
      <c r="L91" s="376"/>
    </row>
    <row r="92" spans="1:15" ht="10.5" customHeight="1">
      <c r="A92" s="376"/>
      <c r="B92" s="376"/>
      <c r="C92" s="376"/>
      <c r="D92" s="376"/>
      <c r="E92" s="376"/>
      <c r="F92" s="376"/>
      <c r="G92" s="376"/>
      <c r="H92" s="376"/>
      <c r="I92" s="376"/>
      <c r="J92" s="376"/>
      <c r="K92" s="373"/>
      <c r="L92" s="376"/>
    </row>
    <row r="93" spans="1:15">
      <c r="A93" s="376"/>
      <c r="B93" s="376"/>
      <c r="C93" s="376"/>
      <c r="D93" s="376"/>
      <c r="E93" s="376"/>
      <c r="F93" s="376"/>
      <c r="G93" s="376"/>
      <c r="H93" s="376"/>
      <c r="I93" s="376"/>
      <c r="J93" s="1004" t="s">
        <v>179</v>
      </c>
      <c r="K93" s="1004"/>
      <c r="L93" s="1004"/>
    </row>
    <row r="94" spans="1:15">
      <c r="A94" s="376"/>
      <c r="B94" s="376"/>
      <c r="C94" s="376"/>
      <c r="D94" s="376"/>
      <c r="E94" s="376"/>
      <c r="F94" s="376"/>
      <c r="G94" s="376"/>
      <c r="H94" s="376"/>
      <c r="I94" s="376"/>
      <c r="J94" s="370" t="s">
        <v>1292</v>
      </c>
      <c r="K94" s="371"/>
      <c r="L94" s="370" t="s">
        <v>1316</v>
      </c>
    </row>
    <row r="95" spans="1:15">
      <c r="A95" s="376"/>
      <c r="B95" s="376" t="s">
        <v>1346</v>
      </c>
      <c r="C95" s="376"/>
      <c r="D95" s="376"/>
      <c r="E95" s="376"/>
      <c r="F95" s="376"/>
      <c r="G95" s="376"/>
      <c r="H95" s="376"/>
      <c r="I95" s="376"/>
      <c r="J95" s="372">
        <v>604915830.47000003</v>
      </c>
      <c r="K95" s="373"/>
      <c r="L95" s="372">
        <v>651688126</v>
      </c>
    </row>
    <row r="96" spans="1:15">
      <c r="A96" s="376"/>
      <c r="B96" s="376" t="s">
        <v>1347</v>
      </c>
      <c r="C96" s="376"/>
      <c r="D96" s="376"/>
      <c r="E96" s="376"/>
      <c r="F96" s="376"/>
      <c r="G96" s="376"/>
      <c r="H96" s="376"/>
      <c r="I96" s="376"/>
      <c r="J96" s="374">
        <v>-333212696.75999999</v>
      </c>
      <c r="K96" s="373"/>
      <c r="L96" s="374">
        <v>-486102839</v>
      </c>
    </row>
    <row r="97" spans="1:14" ht="21" thickBot="1">
      <c r="A97" s="376"/>
      <c r="B97" s="376" t="s">
        <v>1332</v>
      </c>
      <c r="C97" s="376"/>
      <c r="D97" s="376"/>
      <c r="E97" s="376"/>
      <c r="F97" s="376"/>
      <c r="G97" s="376"/>
      <c r="H97" s="376"/>
      <c r="I97" s="376"/>
      <c r="J97" s="375">
        <f>SUM(J95:J96)</f>
        <v>271703133.71000004</v>
      </c>
      <c r="K97" s="373"/>
      <c r="L97" s="375">
        <f>SUM(L95:L96)</f>
        <v>165585287</v>
      </c>
    </row>
    <row r="98" spans="1:14" ht="21" thickTop="1">
      <c r="A98" s="376"/>
      <c r="B98" s="376"/>
      <c r="C98" s="376"/>
      <c r="D98" s="376"/>
      <c r="E98" s="376"/>
      <c r="F98" s="376"/>
      <c r="G98" s="376"/>
      <c r="H98" s="376"/>
      <c r="I98" s="376"/>
      <c r="J98" s="376"/>
      <c r="K98" s="373"/>
      <c r="L98" s="376"/>
    </row>
    <row r="99" spans="1:14">
      <c r="A99" s="376"/>
      <c r="B99" s="376" t="s">
        <v>1348</v>
      </c>
      <c r="C99" s="376"/>
      <c r="D99" s="376"/>
      <c r="E99" s="376"/>
      <c r="F99" s="376"/>
      <c r="G99" s="376"/>
      <c r="H99" s="376"/>
      <c r="I99" s="376"/>
      <c r="J99" s="376"/>
      <c r="K99" s="373"/>
      <c r="L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3"/>
      <c r="L100" s="1" t="s">
        <v>179</v>
      </c>
    </row>
    <row r="101" spans="1:14">
      <c r="A101" s="376"/>
      <c r="B101" s="376" t="s">
        <v>1333</v>
      </c>
      <c r="C101" s="376"/>
      <c r="D101" s="376"/>
      <c r="E101" s="376"/>
      <c r="F101" s="376"/>
      <c r="G101" s="376"/>
      <c r="H101" s="376"/>
      <c r="I101" s="376"/>
      <c r="J101" s="376"/>
      <c r="K101" s="373"/>
      <c r="L101" s="372">
        <v>651688126</v>
      </c>
    </row>
    <row r="102" spans="1:14">
      <c r="A102" s="376"/>
      <c r="B102" s="376" t="s">
        <v>1349</v>
      </c>
      <c r="C102" s="376"/>
      <c r="D102" s="376"/>
      <c r="E102" s="376"/>
      <c r="F102" s="376"/>
      <c r="G102" s="376"/>
      <c r="H102" s="376"/>
      <c r="I102" s="376"/>
      <c r="J102" s="376"/>
      <c r="K102" s="373"/>
      <c r="L102" s="372">
        <v>676436222.01999998</v>
      </c>
    </row>
    <row r="103" spans="1:14">
      <c r="A103" s="376"/>
      <c r="B103" s="376" t="s">
        <v>1350</v>
      </c>
      <c r="C103" s="376"/>
      <c r="D103" s="376"/>
      <c r="E103" s="376"/>
      <c r="F103" s="376"/>
      <c r="G103" s="376"/>
      <c r="H103" s="376"/>
      <c r="I103" s="376"/>
      <c r="J103" s="376"/>
      <c r="K103" s="373"/>
      <c r="L103" s="374">
        <v>-723208517.54999995</v>
      </c>
    </row>
    <row r="104" spans="1:14" ht="21" thickBot="1">
      <c r="A104" s="376"/>
      <c r="B104" s="395" t="s">
        <v>129</v>
      </c>
      <c r="C104" s="376"/>
      <c r="D104" s="376"/>
      <c r="E104" s="376"/>
      <c r="F104" s="376"/>
      <c r="G104" s="376"/>
      <c r="H104" s="376"/>
      <c r="I104" s="376"/>
      <c r="J104" s="376"/>
      <c r="K104" s="373"/>
      <c r="L104" s="375">
        <f>SUM(L101:L103)</f>
        <v>604915830.47000003</v>
      </c>
    </row>
    <row r="105" spans="1:14" ht="21" thickTop="1"/>
    <row r="107" spans="1:14">
      <c r="B107" s="1000" t="s">
        <v>1351</v>
      </c>
      <c r="C107" s="1000"/>
      <c r="D107" s="1000"/>
      <c r="E107" s="1000"/>
      <c r="F107" s="1000"/>
      <c r="G107" s="1000"/>
      <c r="H107" s="1000"/>
      <c r="I107" s="1000"/>
      <c r="J107" s="1000"/>
      <c r="K107" s="1000"/>
      <c r="L107" s="1000"/>
    </row>
    <row r="108" spans="1:14">
      <c r="B108" s="343"/>
      <c r="C108" s="343"/>
      <c r="D108" s="343"/>
      <c r="E108" s="343"/>
      <c r="F108" s="343"/>
      <c r="G108" s="343"/>
      <c r="H108" s="343"/>
      <c r="I108" s="343"/>
      <c r="J108" s="1001" t="s">
        <v>1352</v>
      </c>
      <c r="K108" s="1001"/>
      <c r="L108" s="1001"/>
    </row>
    <row r="109" spans="1:14" s="2" customFormat="1">
      <c r="B109" s="9" t="s">
        <v>1353</v>
      </c>
      <c r="C109" s="9"/>
      <c r="D109" s="9" t="s">
        <v>1354</v>
      </c>
      <c r="E109" s="9"/>
      <c r="F109" s="1002" t="s">
        <v>1355</v>
      </c>
      <c r="G109" s="1002"/>
      <c r="H109" s="1002"/>
      <c r="I109" s="9"/>
      <c r="J109" s="344" t="s">
        <v>1325</v>
      </c>
      <c r="K109" s="345"/>
      <c r="L109" s="344" t="s">
        <v>1316</v>
      </c>
      <c r="M109" s="377"/>
      <c r="N109" s="377"/>
    </row>
    <row r="110" spans="1:14" s="343" customFormat="1" ht="38.25" customHeight="1">
      <c r="B110" s="346" t="s">
        <v>1356</v>
      </c>
      <c r="D110" s="346" t="s">
        <v>1357</v>
      </c>
      <c r="F110" s="1003" t="s">
        <v>1358</v>
      </c>
      <c r="G110" s="1003"/>
      <c r="H110" s="1003"/>
      <c r="J110" s="347">
        <v>16.36</v>
      </c>
      <c r="K110" s="348"/>
      <c r="L110" s="347">
        <v>135</v>
      </c>
      <c r="M110" s="378"/>
      <c r="N110" s="378"/>
    </row>
    <row r="111" spans="1:14" s="343" customFormat="1" ht="16.5">
      <c r="B111" s="349"/>
      <c r="D111" s="9"/>
      <c r="F111" s="1002"/>
      <c r="G111" s="1002"/>
      <c r="H111" s="1002"/>
      <c r="K111" s="348"/>
      <c r="M111" s="378"/>
      <c r="N111" s="378"/>
    </row>
    <row r="112" spans="1:14" s="343" customFormat="1" ht="38.25" customHeight="1">
      <c r="B112" s="346" t="s">
        <v>1359</v>
      </c>
      <c r="D112" s="346" t="s">
        <v>1357</v>
      </c>
      <c r="F112" s="1003" t="s">
        <v>1360</v>
      </c>
      <c r="G112" s="1003"/>
      <c r="H112" s="1003"/>
      <c r="J112" s="347">
        <v>26.03</v>
      </c>
      <c r="K112" s="348"/>
      <c r="L112" s="347" t="s">
        <v>1361</v>
      </c>
      <c r="M112" s="378"/>
      <c r="N112" s="378"/>
    </row>
    <row r="113" spans="2:14" s="343" customFormat="1" ht="16.5">
      <c r="B113" s="349"/>
      <c r="D113" s="9"/>
      <c r="F113" s="1002"/>
      <c r="G113" s="1002"/>
      <c r="H113" s="1002"/>
      <c r="K113" s="348"/>
      <c r="M113" s="378"/>
      <c r="N113" s="378"/>
    </row>
    <row r="114" spans="2:14" s="343" customFormat="1" ht="38.25" customHeight="1">
      <c r="B114" s="346" t="s">
        <v>1362</v>
      </c>
      <c r="D114" s="346" t="s">
        <v>1363</v>
      </c>
      <c r="F114" s="1003" t="s">
        <v>1364</v>
      </c>
      <c r="G114" s="1003"/>
      <c r="H114" s="1003"/>
      <c r="J114" s="347">
        <v>357.35</v>
      </c>
      <c r="K114" s="348"/>
      <c r="L114" s="347">
        <v>247</v>
      </c>
      <c r="M114" s="378"/>
      <c r="N114" s="378"/>
    </row>
    <row r="115" spans="2:14" s="343" customFormat="1" ht="16.5">
      <c r="B115" s="349"/>
      <c r="D115" s="9"/>
      <c r="F115" s="1002"/>
      <c r="G115" s="1002"/>
      <c r="H115" s="1002"/>
      <c r="K115" s="348"/>
      <c r="M115" s="378"/>
      <c r="N115" s="378"/>
    </row>
    <row r="116" spans="2:14" s="343" customFormat="1" ht="38.25" customHeight="1">
      <c r="B116" s="346" t="s">
        <v>1365</v>
      </c>
      <c r="D116" s="346" t="s">
        <v>1357</v>
      </c>
      <c r="F116" s="1003" t="s">
        <v>1360</v>
      </c>
      <c r="G116" s="1003"/>
      <c r="H116" s="1003"/>
      <c r="J116" s="347">
        <v>629.85</v>
      </c>
      <c r="K116" s="348"/>
      <c r="L116" s="347" t="s">
        <v>1361</v>
      </c>
      <c r="M116" s="378"/>
      <c r="N116" s="378"/>
    </row>
    <row r="117" spans="2:14" s="343" customFormat="1" ht="16.5">
      <c r="B117" s="349"/>
      <c r="D117" s="9"/>
      <c r="F117" s="1002"/>
      <c r="G117" s="1002"/>
      <c r="H117" s="1002"/>
      <c r="K117" s="348"/>
      <c r="M117" s="378"/>
      <c r="N117" s="378"/>
    </row>
    <row r="118" spans="2:14" s="343" customFormat="1" ht="52.5" customHeight="1">
      <c r="B118" s="346" t="s">
        <v>1366</v>
      </c>
      <c r="D118" s="346" t="s">
        <v>1367</v>
      </c>
      <c r="F118" s="1003" t="s">
        <v>1368</v>
      </c>
      <c r="G118" s="1003"/>
      <c r="H118" s="1003"/>
      <c r="J118" s="347">
        <v>242.89</v>
      </c>
      <c r="K118" s="348"/>
      <c r="L118" s="347" t="s">
        <v>1361</v>
      </c>
      <c r="M118" s="378"/>
      <c r="N118" s="378"/>
    </row>
    <row r="119" spans="2:14" s="343" customFormat="1" ht="16.5">
      <c r="F119" s="1002"/>
      <c r="G119" s="1002"/>
      <c r="H119" s="1002"/>
      <c r="K119" s="348"/>
      <c r="M119" s="378"/>
      <c r="N119" s="378"/>
    </row>
    <row r="120" spans="2:14" ht="41.25" customHeight="1">
      <c r="B120" s="1005" t="s">
        <v>1369</v>
      </c>
      <c r="C120" s="1005"/>
      <c r="D120" s="1005"/>
      <c r="E120" s="1005"/>
      <c r="F120" s="1005"/>
      <c r="G120" s="1005"/>
      <c r="H120" s="1005"/>
      <c r="I120" s="1005"/>
      <c r="J120" s="1005"/>
      <c r="K120" s="1005"/>
      <c r="L120" s="1005"/>
    </row>
    <row r="122" spans="2:14" ht="41.25" customHeight="1">
      <c r="B122" s="1005" t="s">
        <v>1370</v>
      </c>
      <c r="C122" s="1005"/>
      <c r="D122" s="1005"/>
      <c r="E122" s="1005"/>
      <c r="F122" s="1005"/>
      <c r="G122" s="1005"/>
      <c r="H122" s="1005"/>
      <c r="I122" s="1005"/>
      <c r="J122" s="1005"/>
      <c r="K122" s="1005"/>
      <c r="L122" s="1005"/>
    </row>
    <row r="124" spans="2:14" ht="41.25" customHeight="1">
      <c r="B124" s="1005" t="s">
        <v>1371</v>
      </c>
      <c r="C124" s="1005"/>
      <c r="D124" s="1005"/>
      <c r="E124" s="1005"/>
      <c r="F124" s="1005"/>
      <c r="G124" s="1005"/>
      <c r="H124" s="1005"/>
      <c r="I124" s="1005"/>
      <c r="J124" s="1005"/>
      <c r="K124" s="1005"/>
      <c r="L124" s="1005"/>
    </row>
    <row r="126" spans="2:14" ht="41.25" customHeight="1">
      <c r="B126" s="1005" t="s">
        <v>1372</v>
      </c>
      <c r="C126" s="1005"/>
      <c r="D126" s="1005"/>
      <c r="E126" s="1005"/>
      <c r="F126" s="1005"/>
      <c r="G126" s="1005"/>
      <c r="H126" s="1005"/>
      <c r="I126" s="1005"/>
      <c r="J126" s="1005"/>
      <c r="K126" s="1005"/>
      <c r="L126" s="1005"/>
    </row>
    <row r="129" spans="1:12">
      <c r="A129" s="340" t="s">
        <v>1373</v>
      </c>
      <c r="B129" s="341" t="s">
        <v>1374</v>
      </c>
    </row>
    <row r="131" spans="1:12" ht="41.25" customHeight="1">
      <c r="B131" s="1005" t="s">
        <v>0</v>
      </c>
      <c r="C131" s="1005"/>
      <c r="D131" s="1005"/>
      <c r="E131" s="1005"/>
      <c r="F131" s="1005"/>
      <c r="G131" s="1005"/>
      <c r="H131" s="1005"/>
      <c r="I131" s="1005"/>
      <c r="J131" s="1005"/>
      <c r="K131" s="1005"/>
      <c r="L131" s="1005"/>
    </row>
    <row r="133" spans="1:12">
      <c r="B133" s="1005" t="s">
        <v>1</v>
      </c>
      <c r="C133" s="1005"/>
      <c r="D133" s="1005"/>
      <c r="E133" s="1005"/>
      <c r="F133" s="1005"/>
      <c r="G133" s="1005"/>
      <c r="H133" s="1005"/>
      <c r="I133" s="1005"/>
      <c r="J133" s="1005"/>
      <c r="K133" s="1005"/>
      <c r="L133" s="1005"/>
    </row>
    <row r="134" spans="1:12" ht="12" customHeight="1">
      <c r="B134" s="350"/>
      <c r="C134" s="350"/>
      <c r="D134" s="350"/>
      <c r="E134" s="350"/>
      <c r="F134" s="350"/>
      <c r="H134" s="350"/>
      <c r="I134" s="350"/>
      <c r="J134" s="350"/>
      <c r="K134" s="350"/>
      <c r="L134" s="350"/>
    </row>
    <row r="135" spans="1:12">
      <c r="B135" s="1006" t="s">
        <v>2</v>
      </c>
      <c r="C135" s="1006"/>
      <c r="D135" s="1006"/>
      <c r="E135" s="1006"/>
      <c r="F135" s="1006"/>
      <c r="H135" s="1006" t="s">
        <v>1</v>
      </c>
      <c r="I135" s="1006"/>
      <c r="J135" s="1006"/>
      <c r="K135" s="1006"/>
      <c r="L135" s="1006"/>
    </row>
    <row r="136" spans="1:12" ht="12" customHeight="1">
      <c r="B136" s="350"/>
      <c r="C136" s="350"/>
      <c r="D136" s="350"/>
      <c r="E136" s="350"/>
      <c r="F136" s="350"/>
      <c r="H136" s="350"/>
      <c r="I136" s="350"/>
      <c r="J136" s="350"/>
      <c r="K136" s="350"/>
      <c r="L136" s="350"/>
    </row>
    <row r="137" spans="1:12">
      <c r="B137" s="1007" t="s">
        <v>3</v>
      </c>
      <c r="C137" s="1007"/>
      <c r="D137" s="1007"/>
      <c r="E137" s="1007"/>
      <c r="F137" s="1007"/>
      <c r="H137" s="1008" t="s">
        <v>4</v>
      </c>
      <c r="I137" s="1008"/>
      <c r="J137" s="1008"/>
      <c r="K137" s="1008"/>
      <c r="L137" s="1008"/>
    </row>
    <row r="138" spans="1:12">
      <c r="B138" s="1007" t="s">
        <v>5</v>
      </c>
      <c r="C138" s="1007"/>
      <c r="D138" s="1007"/>
      <c r="E138" s="1007"/>
      <c r="F138" s="1007"/>
      <c r="H138" s="1008" t="s">
        <v>142</v>
      </c>
      <c r="I138" s="1008"/>
      <c r="J138" s="1008"/>
      <c r="K138" s="1008"/>
      <c r="L138" s="1008"/>
    </row>
    <row r="139" spans="1:12">
      <c r="B139" s="1007" t="s">
        <v>7</v>
      </c>
      <c r="C139" s="1007"/>
      <c r="D139" s="1007"/>
      <c r="E139" s="1007"/>
      <c r="F139" s="1007"/>
      <c r="H139" s="1008" t="s">
        <v>142</v>
      </c>
      <c r="I139" s="1008"/>
      <c r="J139" s="1008"/>
      <c r="K139" s="1008"/>
      <c r="L139" s="1008"/>
    </row>
    <row r="140" spans="1:12">
      <c r="B140" s="1007" t="s">
        <v>8</v>
      </c>
      <c r="C140" s="1007"/>
      <c r="D140" s="1007"/>
      <c r="E140" s="1007"/>
      <c r="F140" s="1007"/>
      <c r="H140" s="1008" t="s">
        <v>9</v>
      </c>
      <c r="I140" s="1008"/>
      <c r="J140" s="1008"/>
      <c r="K140" s="1008"/>
      <c r="L140" s="1008"/>
    </row>
    <row r="141" spans="1:12">
      <c r="B141" s="1007" t="s">
        <v>10</v>
      </c>
      <c r="C141" s="1007"/>
      <c r="D141" s="1007"/>
      <c r="E141" s="1007"/>
      <c r="F141" s="1007"/>
      <c r="H141" s="1008" t="s">
        <v>143</v>
      </c>
      <c r="I141" s="1008"/>
      <c r="J141" s="1008"/>
      <c r="K141" s="1008"/>
      <c r="L141" s="1008"/>
    </row>
    <row r="142" spans="1:12">
      <c r="B142" s="1007" t="s">
        <v>11</v>
      </c>
      <c r="C142" s="1007"/>
      <c r="D142" s="1007"/>
      <c r="E142" s="1007"/>
      <c r="F142" s="1007"/>
      <c r="H142" s="1008" t="s">
        <v>6</v>
      </c>
      <c r="I142" s="1008"/>
      <c r="J142" s="1008"/>
      <c r="K142" s="1008"/>
      <c r="L142" s="1008"/>
    </row>
    <row r="143" spans="1:12">
      <c r="B143" s="1007" t="s">
        <v>12</v>
      </c>
      <c r="C143" s="1007"/>
      <c r="D143" s="1007"/>
      <c r="E143" s="1007"/>
      <c r="F143" s="1007"/>
      <c r="H143" s="1008" t="s">
        <v>13</v>
      </c>
      <c r="I143" s="1008"/>
      <c r="J143" s="1008"/>
      <c r="K143" s="1008"/>
      <c r="L143" s="1008"/>
    </row>
    <row r="144" spans="1:12">
      <c r="B144" s="1007" t="s">
        <v>14</v>
      </c>
      <c r="C144" s="1007"/>
      <c r="D144" s="1007"/>
      <c r="E144" s="1007"/>
      <c r="F144" s="1007"/>
      <c r="H144" s="1008" t="s">
        <v>13</v>
      </c>
      <c r="I144" s="1008"/>
      <c r="J144" s="1008"/>
      <c r="K144" s="1008"/>
      <c r="L144" s="1008"/>
    </row>
    <row r="145" spans="2:12">
      <c r="B145" s="1007" t="s">
        <v>15</v>
      </c>
      <c r="C145" s="1007"/>
      <c r="D145" s="1007"/>
      <c r="E145" s="1007"/>
      <c r="F145" s="1007"/>
      <c r="H145" s="1008" t="s">
        <v>13</v>
      </c>
      <c r="I145" s="1008"/>
      <c r="J145" s="1008"/>
      <c r="K145" s="1008"/>
      <c r="L145" s="1008"/>
    </row>
    <row r="146" spans="2:12">
      <c r="B146" s="1007" t="s">
        <v>16</v>
      </c>
      <c r="C146" s="1007"/>
      <c r="D146" s="1007"/>
      <c r="E146" s="1007"/>
      <c r="F146" s="1007"/>
      <c r="H146" s="1008" t="s">
        <v>13</v>
      </c>
      <c r="I146" s="1008"/>
      <c r="J146" s="1008"/>
      <c r="K146" s="1008"/>
      <c r="L146" s="1008"/>
    </row>
    <row r="147" spans="2:12">
      <c r="B147" s="1007" t="s">
        <v>17</v>
      </c>
      <c r="C147" s="1007"/>
      <c r="D147" s="1007"/>
      <c r="E147" s="1007"/>
      <c r="F147" s="1007"/>
      <c r="H147" s="1008" t="s">
        <v>13</v>
      </c>
      <c r="I147" s="1008"/>
      <c r="J147" s="1008"/>
      <c r="K147" s="1008"/>
      <c r="L147" s="1008"/>
    </row>
    <row r="148" spans="2:12">
      <c r="B148" s="1007" t="s">
        <v>18</v>
      </c>
      <c r="C148" s="1007"/>
      <c r="D148" s="1007"/>
      <c r="E148" s="1007"/>
      <c r="F148" s="1007"/>
      <c r="H148" s="1008" t="s">
        <v>13</v>
      </c>
      <c r="I148" s="1008"/>
      <c r="J148" s="1008"/>
      <c r="K148" s="1008"/>
      <c r="L148" s="1008"/>
    </row>
    <row r="149" spans="2:12">
      <c r="B149" s="1007" t="s">
        <v>19</v>
      </c>
      <c r="C149" s="1007"/>
      <c r="D149" s="1007"/>
      <c r="E149" s="1007"/>
      <c r="F149" s="1007"/>
      <c r="H149" s="1008" t="s">
        <v>13</v>
      </c>
      <c r="I149" s="1008"/>
      <c r="J149" s="1008"/>
      <c r="K149" s="1008"/>
      <c r="L149" s="1008"/>
    </row>
    <row r="150" spans="2:12">
      <c r="B150" s="1007" t="s">
        <v>20</v>
      </c>
      <c r="C150" s="1007"/>
      <c r="D150" s="1007"/>
      <c r="E150" s="1007"/>
      <c r="F150" s="1007"/>
      <c r="H150" s="1008" t="s">
        <v>13</v>
      </c>
      <c r="I150" s="1008"/>
      <c r="J150" s="1008"/>
      <c r="K150" s="1008"/>
      <c r="L150" s="1008"/>
    </row>
    <row r="151" spans="2:12">
      <c r="B151" s="1007" t="s">
        <v>21</v>
      </c>
      <c r="C151" s="1007"/>
      <c r="D151" s="1007"/>
      <c r="E151" s="1007"/>
      <c r="F151" s="1007"/>
      <c r="H151" s="1008" t="s">
        <v>13</v>
      </c>
      <c r="I151" s="1008"/>
      <c r="J151" s="1008"/>
      <c r="K151" s="1008"/>
      <c r="L151" s="1008"/>
    </row>
    <row r="152" spans="2:12">
      <c r="B152" s="1007" t="s">
        <v>22</v>
      </c>
      <c r="C152" s="1007"/>
      <c r="D152" s="1007"/>
      <c r="E152" s="1007"/>
      <c r="F152" s="1007"/>
      <c r="H152" s="1008" t="s">
        <v>13</v>
      </c>
      <c r="I152" s="1008"/>
      <c r="J152" s="1008"/>
      <c r="K152" s="1008"/>
      <c r="L152" s="1008"/>
    </row>
    <row r="153" spans="2:12">
      <c r="B153" s="1007" t="s">
        <v>23</v>
      </c>
      <c r="C153" s="1007"/>
      <c r="D153" s="1007"/>
      <c r="E153" s="1007"/>
      <c r="F153" s="1007"/>
      <c r="H153" s="1008" t="s">
        <v>13</v>
      </c>
      <c r="I153" s="1008"/>
      <c r="J153" s="1008"/>
      <c r="K153" s="1008"/>
      <c r="L153" s="1008"/>
    </row>
    <row r="154" spans="2:12">
      <c r="B154" s="1007" t="s">
        <v>24</v>
      </c>
      <c r="C154" s="1007"/>
      <c r="D154" s="1007"/>
      <c r="E154" s="1007"/>
      <c r="F154" s="1007"/>
      <c r="H154" s="1008" t="s">
        <v>13</v>
      </c>
      <c r="I154" s="1008"/>
      <c r="J154" s="1008"/>
      <c r="K154" s="1008"/>
      <c r="L154" s="1008"/>
    </row>
    <row r="155" spans="2:12">
      <c r="B155" s="1007" t="s">
        <v>25</v>
      </c>
      <c r="C155" s="1007"/>
      <c r="D155" s="1007"/>
      <c r="E155" s="1007"/>
      <c r="F155" s="1007"/>
      <c r="H155" s="1008" t="s">
        <v>13</v>
      </c>
      <c r="I155" s="1008"/>
      <c r="J155" s="1008"/>
      <c r="K155" s="1008"/>
      <c r="L155" s="1008"/>
    </row>
    <row r="156" spans="2:12">
      <c r="B156" s="1007" t="s">
        <v>26</v>
      </c>
      <c r="C156" s="1007"/>
      <c r="D156" s="1007"/>
      <c r="E156" s="1007"/>
      <c r="F156" s="1007"/>
      <c r="H156" s="1008" t="s">
        <v>13</v>
      </c>
      <c r="I156" s="1008"/>
      <c r="J156" s="1008"/>
      <c r="K156" s="1008"/>
      <c r="L156" s="1008"/>
    </row>
    <row r="157" spans="2:12">
      <c r="B157" s="1007" t="s">
        <v>27</v>
      </c>
      <c r="C157" s="1007"/>
      <c r="D157" s="1007"/>
      <c r="E157" s="1007"/>
      <c r="F157" s="1007"/>
      <c r="H157" s="1008" t="s">
        <v>28</v>
      </c>
      <c r="I157" s="1008"/>
      <c r="J157" s="1008"/>
      <c r="K157" s="1008"/>
      <c r="L157" s="1008"/>
    </row>
    <row r="158" spans="2:12">
      <c r="B158" s="1007" t="s">
        <v>29</v>
      </c>
      <c r="C158" s="1007"/>
      <c r="D158" s="1007"/>
      <c r="E158" s="1007"/>
      <c r="F158" s="1007"/>
      <c r="H158" s="1008" t="s">
        <v>28</v>
      </c>
      <c r="I158" s="1008"/>
      <c r="J158" s="1008"/>
      <c r="K158" s="1008"/>
      <c r="L158" s="1008"/>
    </row>
    <row r="159" spans="2:12">
      <c r="B159" s="1007" t="s">
        <v>30</v>
      </c>
      <c r="C159" s="1007"/>
      <c r="D159" s="1007"/>
      <c r="E159" s="1007"/>
      <c r="F159" s="1007"/>
      <c r="H159" s="1008" t="s">
        <v>31</v>
      </c>
      <c r="I159" s="1008"/>
      <c r="J159" s="1008"/>
      <c r="K159" s="1008"/>
      <c r="L159" s="1008"/>
    </row>
    <row r="160" spans="2:12">
      <c r="B160" s="1007" t="s">
        <v>32</v>
      </c>
      <c r="C160" s="1007"/>
      <c r="D160" s="1007"/>
      <c r="E160" s="1007"/>
      <c r="F160" s="1007"/>
      <c r="H160" s="1008" t="s">
        <v>31</v>
      </c>
      <c r="I160" s="1008"/>
      <c r="J160" s="1008"/>
      <c r="K160" s="1008"/>
      <c r="L160" s="1008"/>
    </row>
    <row r="161" spans="1:14">
      <c r="B161" s="1007" t="s">
        <v>33</v>
      </c>
      <c r="C161" s="1007"/>
      <c r="D161" s="1007"/>
      <c r="E161" s="1007"/>
      <c r="F161" s="1007"/>
      <c r="H161" s="1008" t="s">
        <v>31</v>
      </c>
      <c r="I161" s="1008"/>
      <c r="J161" s="1008"/>
      <c r="K161" s="1008"/>
      <c r="L161" s="1008"/>
    </row>
    <row r="162" spans="1:14">
      <c r="B162" s="1007" t="s">
        <v>34</v>
      </c>
      <c r="C162" s="1007"/>
      <c r="D162" s="1007"/>
      <c r="E162" s="1007"/>
      <c r="F162" s="1007"/>
      <c r="H162" s="1008" t="s">
        <v>35</v>
      </c>
      <c r="I162" s="1008"/>
      <c r="J162" s="1008"/>
      <c r="K162" s="1008"/>
      <c r="L162" s="1008"/>
    </row>
    <row r="163" spans="1:14" s="451" customFormat="1">
      <c r="B163" s="453" t="s">
        <v>144</v>
      </c>
      <c r="C163" s="453"/>
      <c r="D163" s="453"/>
      <c r="E163" s="453"/>
      <c r="F163" s="453"/>
      <c r="G163" s="453"/>
      <c r="H163" s="1010" t="s">
        <v>35</v>
      </c>
      <c r="I163" s="1010"/>
      <c r="J163" s="1010"/>
      <c r="K163" s="1010"/>
      <c r="L163" s="1010"/>
      <c r="M163" s="452"/>
      <c r="N163" s="452"/>
    </row>
    <row r="164" spans="1:14" ht="41.25" customHeight="1">
      <c r="B164" s="1005" t="s">
        <v>141</v>
      </c>
      <c r="C164" s="1005"/>
      <c r="D164" s="1005"/>
      <c r="E164" s="1005"/>
      <c r="F164" s="1005"/>
      <c r="G164" s="1005"/>
      <c r="H164" s="1005"/>
      <c r="I164" s="1005"/>
      <c r="J164" s="1005"/>
      <c r="K164" s="1005"/>
      <c r="L164" s="1005"/>
    </row>
    <row r="165" spans="1:14" ht="10.5" customHeight="1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4">
      <c r="J166" s="1009" t="s">
        <v>1315</v>
      </c>
      <c r="K166" s="1009"/>
      <c r="L166" s="1009"/>
    </row>
    <row r="167" spans="1:14" ht="20.25" customHeight="1">
      <c r="J167" s="1011" t="s">
        <v>36</v>
      </c>
      <c r="K167" s="1011"/>
      <c r="L167" s="1011"/>
    </row>
    <row r="168" spans="1:14">
      <c r="B168" s="1012" t="s">
        <v>37</v>
      </c>
      <c r="C168" s="1012"/>
      <c r="D168" s="1012"/>
      <c r="J168" s="1013" t="s">
        <v>146</v>
      </c>
      <c r="K168" s="1013"/>
      <c r="L168" s="1013"/>
    </row>
    <row r="169" spans="1:14">
      <c r="B169" s="1006" t="s">
        <v>38</v>
      </c>
      <c r="C169" s="1006"/>
      <c r="D169" s="1006"/>
      <c r="F169" s="1006" t="s">
        <v>39</v>
      </c>
      <c r="G169" s="1006"/>
      <c r="H169" s="1006"/>
      <c r="J169" s="351">
        <v>2556</v>
      </c>
      <c r="K169" s="352"/>
      <c r="L169" s="351">
        <v>2555</v>
      </c>
    </row>
    <row r="170" spans="1:14" ht="10.5" customHeight="1"/>
    <row r="171" spans="1:14" s="350" customFormat="1">
      <c r="A171" s="406"/>
      <c r="B171" s="1015" t="s">
        <v>180</v>
      </c>
      <c r="C171" s="1015"/>
      <c r="D171" s="1015"/>
      <c r="E171" s="406"/>
      <c r="F171" s="406" t="s">
        <v>40</v>
      </c>
      <c r="G171" s="406"/>
      <c r="H171" s="406"/>
      <c r="I171" s="406"/>
      <c r="J171" s="418">
        <v>8178</v>
      </c>
      <c r="K171" s="404"/>
      <c r="L171" s="8" t="s">
        <v>1361</v>
      </c>
      <c r="M171" s="379"/>
      <c r="N171" s="379"/>
    </row>
    <row r="172" spans="1:14" s="350" customFormat="1">
      <c r="A172" s="406"/>
      <c r="B172" s="407" t="s">
        <v>41</v>
      </c>
      <c r="C172" s="406"/>
      <c r="D172" s="406"/>
      <c r="E172" s="406"/>
      <c r="F172" s="406" t="s">
        <v>42</v>
      </c>
      <c r="G172" s="406"/>
      <c r="H172" s="406"/>
      <c r="I172" s="406"/>
      <c r="J172" s="1016">
        <v>265</v>
      </c>
      <c r="K172" s="408"/>
      <c r="L172" s="1016">
        <v>265</v>
      </c>
      <c r="M172" s="379"/>
      <c r="N172" s="379"/>
    </row>
    <row r="173" spans="1:14" s="350" customFormat="1">
      <c r="A173" s="406"/>
      <c r="B173" s="407"/>
      <c r="C173" s="406"/>
      <c r="D173" s="406"/>
      <c r="E173" s="406"/>
      <c r="F173" s="406" t="s">
        <v>43</v>
      </c>
      <c r="G173" s="406"/>
      <c r="H173" s="406"/>
      <c r="I173" s="406"/>
      <c r="J173" s="1016"/>
      <c r="K173" s="408"/>
      <c r="L173" s="1016"/>
      <c r="M173" s="379"/>
      <c r="N173" s="379"/>
    </row>
    <row r="174" spans="1:14" s="350" customFormat="1">
      <c r="A174" s="406"/>
      <c r="B174" s="1015" t="s">
        <v>44</v>
      </c>
      <c r="C174" s="1015"/>
      <c r="D174" s="1015"/>
      <c r="E174" s="406"/>
      <c r="F174" s="406" t="s">
        <v>45</v>
      </c>
      <c r="G174" s="406"/>
      <c r="H174" s="406"/>
      <c r="I174" s="406"/>
      <c r="J174" s="409">
        <v>2183</v>
      </c>
      <c r="K174" s="408"/>
      <c r="L174" s="406"/>
      <c r="M174" s="379"/>
      <c r="N174" s="379"/>
    </row>
    <row r="175" spans="1:14" s="350" customFormat="1">
      <c r="A175" s="403"/>
      <c r="B175" s="405" t="s">
        <v>181</v>
      </c>
      <c r="C175" s="403"/>
      <c r="D175" s="403"/>
      <c r="E175" s="403"/>
      <c r="F175" s="403" t="s">
        <v>46</v>
      </c>
      <c r="G175" s="403"/>
      <c r="H175" s="403"/>
      <c r="I175" s="403"/>
      <c r="J175" s="411" t="s">
        <v>1361</v>
      </c>
      <c r="K175" s="412"/>
      <c r="L175" s="413">
        <v>695</v>
      </c>
      <c r="M175" s="379"/>
      <c r="N175" s="379"/>
    </row>
    <row r="176" spans="1:14">
      <c r="A176" s="398"/>
      <c r="B176" s="398" t="s">
        <v>47</v>
      </c>
      <c r="C176" s="398"/>
      <c r="D176" s="398"/>
      <c r="E176" s="398"/>
      <c r="F176" s="398"/>
      <c r="G176" s="398"/>
      <c r="H176" s="398"/>
      <c r="I176" s="398"/>
      <c r="J176" s="414"/>
      <c r="K176" s="415"/>
      <c r="L176" s="416"/>
    </row>
    <row r="177" spans="1:14">
      <c r="A177" s="398"/>
      <c r="B177" s="398" t="s">
        <v>148</v>
      </c>
      <c r="C177" s="398"/>
      <c r="D177" s="398"/>
      <c r="E177" s="398"/>
      <c r="F177" s="398"/>
      <c r="G177" s="398"/>
      <c r="H177" s="398"/>
      <c r="I177" s="398"/>
      <c r="J177" s="416">
        <v>642</v>
      </c>
      <c r="K177" s="415"/>
      <c r="L177" s="416">
        <v>569</v>
      </c>
    </row>
    <row r="178" spans="1:14">
      <c r="A178" s="398"/>
      <c r="B178" s="398" t="s">
        <v>149</v>
      </c>
      <c r="C178" s="398"/>
      <c r="D178" s="398"/>
      <c r="E178" s="398"/>
      <c r="F178" s="398"/>
      <c r="G178" s="398"/>
      <c r="H178" s="398"/>
      <c r="I178" s="398"/>
      <c r="J178" s="398">
        <v>17</v>
      </c>
      <c r="K178" s="399"/>
      <c r="L178" s="398">
        <v>37</v>
      </c>
    </row>
    <row r="179" spans="1:14" ht="21" thickBot="1">
      <c r="B179" s="337" t="s">
        <v>1330</v>
      </c>
      <c r="J179" s="353">
        <f>SUM(J177:J178)</f>
        <v>659</v>
      </c>
      <c r="L179" s="353">
        <f>SUM(L177:L178)</f>
        <v>606</v>
      </c>
    </row>
    <row r="180" spans="1:14" ht="21" thickTop="1"/>
    <row r="181" spans="1:14">
      <c r="J181" s="1009" t="s">
        <v>1315</v>
      </c>
      <c r="K181" s="1009"/>
      <c r="L181" s="1009"/>
    </row>
    <row r="182" spans="1:14" ht="20.25" customHeight="1">
      <c r="J182" s="1011" t="s">
        <v>133</v>
      </c>
      <c r="K182" s="1011"/>
      <c r="L182" s="1011"/>
    </row>
    <row r="183" spans="1:14">
      <c r="B183" s="1012" t="s">
        <v>37</v>
      </c>
      <c r="C183" s="1012"/>
      <c r="D183" s="1012"/>
      <c r="J183" s="1013" t="s">
        <v>146</v>
      </c>
      <c r="K183" s="1013"/>
      <c r="L183" s="1013"/>
    </row>
    <row r="184" spans="1:14">
      <c r="B184" s="1006" t="s">
        <v>38</v>
      </c>
      <c r="C184" s="1006"/>
      <c r="D184" s="1006"/>
      <c r="F184" s="1006" t="s">
        <v>39</v>
      </c>
      <c r="G184" s="1006"/>
      <c r="H184" s="1006"/>
      <c r="J184" s="351">
        <v>2556</v>
      </c>
      <c r="K184" s="352"/>
      <c r="L184" s="351">
        <v>2555</v>
      </c>
    </row>
    <row r="185" spans="1:14" ht="10.5" customHeight="1"/>
    <row r="186" spans="1:14">
      <c r="A186" s="376"/>
      <c r="B186" s="376" t="s">
        <v>180</v>
      </c>
      <c r="C186" s="376"/>
      <c r="D186" s="376"/>
      <c r="E186" s="376"/>
      <c r="F186" s="406" t="s">
        <v>40</v>
      </c>
      <c r="G186" s="376"/>
      <c r="H186" s="376"/>
      <c r="I186" s="376"/>
      <c r="J186" s="372">
        <v>19169</v>
      </c>
      <c r="K186" s="399"/>
      <c r="L186" s="8" t="s">
        <v>1361</v>
      </c>
      <c r="N186" s="354">
        <v>17868</v>
      </c>
    </row>
    <row r="187" spans="1:14">
      <c r="A187" s="376"/>
      <c r="B187" s="376" t="s">
        <v>41</v>
      </c>
      <c r="C187" s="376"/>
      <c r="D187" s="376"/>
      <c r="E187" s="376"/>
      <c r="F187" s="406" t="s">
        <v>42</v>
      </c>
      <c r="G187" s="376"/>
      <c r="H187" s="376"/>
      <c r="I187" s="376"/>
      <c r="J187" s="1017">
        <v>795</v>
      </c>
      <c r="K187" s="373"/>
      <c r="L187" s="1017">
        <v>795</v>
      </c>
    </row>
    <row r="188" spans="1:14">
      <c r="A188" s="376"/>
      <c r="B188" s="376"/>
      <c r="C188" s="376"/>
      <c r="D188" s="376"/>
      <c r="E188" s="376"/>
      <c r="F188" s="406" t="s">
        <v>43</v>
      </c>
      <c r="G188" s="376"/>
      <c r="H188" s="376"/>
      <c r="I188" s="376"/>
      <c r="J188" s="1017"/>
      <c r="K188" s="373"/>
      <c r="L188" s="1017"/>
    </row>
    <row r="189" spans="1:14">
      <c r="A189" s="376"/>
      <c r="B189" s="376" t="s">
        <v>44</v>
      </c>
      <c r="C189" s="376"/>
      <c r="D189" s="376"/>
      <c r="E189" s="376"/>
      <c r="F189" s="406" t="s">
        <v>45</v>
      </c>
      <c r="G189" s="376"/>
      <c r="H189" s="376"/>
      <c r="I189" s="376"/>
      <c r="J189" s="410">
        <v>2183</v>
      </c>
      <c r="K189" s="373"/>
      <c r="L189" s="363">
        <v>3726</v>
      </c>
    </row>
    <row r="190" spans="1:14">
      <c r="A190" s="398"/>
      <c r="B190" s="398" t="s">
        <v>181</v>
      </c>
      <c r="C190" s="398"/>
      <c r="D190" s="398"/>
      <c r="E190" s="398"/>
      <c r="F190" s="403" t="s">
        <v>46</v>
      </c>
      <c r="G190" s="398"/>
      <c r="H190" s="398"/>
      <c r="I190" s="398"/>
      <c r="J190" s="416">
        <v>402</v>
      </c>
      <c r="K190" s="415"/>
      <c r="L190" s="416">
        <v>725</v>
      </c>
    </row>
    <row r="191" spans="1:14">
      <c r="A191" s="398"/>
      <c r="B191" s="398" t="s">
        <v>47</v>
      </c>
      <c r="C191" s="398"/>
      <c r="D191" s="398"/>
      <c r="E191" s="398"/>
      <c r="F191" s="398"/>
      <c r="G191" s="398"/>
      <c r="H191" s="398"/>
      <c r="I191" s="398"/>
      <c r="J191" s="414">
        <v>0</v>
      </c>
      <c r="K191" s="415"/>
      <c r="L191" s="416"/>
    </row>
    <row r="192" spans="1:14">
      <c r="A192" s="398"/>
      <c r="B192" s="398" t="s">
        <v>48</v>
      </c>
      <c r="C192" s="398"/>
      <c r="D192" s="398"/>
      <c r="E192" s="398"/>
      <c r="F192" s="398"/>
      <c r="G192" s="398"/>
      <c r="H192" s="398"/>
      <c r="I192" s="398"/>
      <c r="J192" s="417">
        <v>3341</v>
      </c>
      <c r="K192" s="415"/>
      <c r="L192" s="417">
        <v>1912</v>
      </c>
    </row>
    <row r="193" spans="1:12">
      <c r="A193" s="398"/>
      <c r="B193" s="398" t="s">
        <v>49</v>
      </c>
      <c r="C193" s="398"/>
      <c r="D193" s="398"/>
      <c r="E193" s="398"/>
      <c r="F193" s="398"/>
      <c r="G193" s="398"/>
      <c r="H193" s="398"/>
      <c r="I193" s="398"/>
      <c r="J193" s="416">
        <v>137</v>
      </c>
      <c r="K193" s="415"/>
      <c r="L193" s="416">
        <v>74</v>
      </c>
    </row>
    <row r="194" spans="1:12" ht="21" thickBot="1">
      <c r="B194" s="337" t="s">
        <v>1330</v>
      </c>
      <c r="J194" s="353">
        <f>SUM(J192:J193)</f>
        <v>3478</v>
      </c>
      <c r="L194" s="353">
        <f>SUM(L192:L193)</f>
        <v>1986</v>
      </c>
    </row>
    <row r="195" spans="1:12" ht="21" thickTop="1"/>
    <row r="196" spans="1:12" ht="62.25" customHeight="1">
      <c r="A196" s="376"/>
      <c r="B196" s="992" t="s">
        <v>50</v>
      </c>
      <c r="C196" s="992"/>
      <c r="D196" s="992"/>
      <c r="E196" s="992"/>
      <c r="F196" s="992"/>
      <c r="G196" s="992"/>
      <c r="H196" s="992"/>
      <c r="I196" s="992"/>
      <c r="J196" s="992"/>
      <c r="K196" s="992"/>
      <c r="L196" s="992"/>
    </row>
    <row r="197" spans="1:12">
      <c r="A197" s="376"/>
      <c r="B197" s="376"/>
      <c r="C197" s="376"/>
      <c r="D197" s="376"/>
      <c r="E197" s="376"/>
      <c r="F197" s="376"/>
      <c r="G197" s="376"/>
      <c r="H197" s="376"/>
      <c r="I197" s="376"/>
      <c r="J197" s="376"/>
      <c r="K197" s="373"/>
      <c r="L197" s="376"/>
    </row>
    <row r="198" spans="1:12" ht="62.25" customHeight="1">
      <c r="A198" s="376"/>
      <c r="B198" s="992" t="s">
        <v>51</v>
      </c>
      <c r="C198" s="992"/>
      <c r="D198" s="992"/>
      <c r="E198" s="992"/>
      <c r="F198" s="992"/>
      <c r="G198" s="992"/>
      <c r="H198" s="992"/>
      <c r="I198" s="992"/>
      <c r="J198" s="992"/>
      <c r="K198" s="992"/>
      <c r="L198" s="992"/>
    </row>
    <row r="199" spans="1:12">
      <c r="A199" s="376"/>
      <c r="B199" s="376"/>
      <c r="C199" s="376"/>
      <c r="D199" s="376"/>
      <c r="E199" s="376"/>
      <c r="F199" s="376"/>
      <c r="G199" s="376"/>
      <c r="H199" s="376"/>
      <c r="I199" s="376"/>
      <c r="J199" s="376"/>
      <c r="K199" s="373"/>
      <c r="L199" s="376"/>
    </row>
    <row r="200" spans="1:12" ht="41.25" customHeight="1">
      <c r="A200" s="376"/>
      <c r="B200" s="992" t="s">
        <v>138</v>
      </c>
      <c r="C200" s="992"/>
      <c r="D200" s="992"/>
      <c r="E200" s="992"/>
      <c r="F200" s="992"/>
      <c r="G200" s="992"/>
      <c r="H200" s="992"/>
      <c r="I200" s="992"/>
      <c r="J200" s="992"/>
      <c r="K200" s="992"/>
      <c r="L200" s="992"/>
    </row>
    <row r="201" spans="1:12">
      <c r="A201" s="376"/>
      <c r="B201" s="376"/>
      <c r="C201" s="376"/>
      <c r="D201" s="376"/>
      <c r="E201" s="376"/>
      <c r="F201" s="376"/>
      <c r="G201" s="376"/>
      <c r="H201" s="376"/>
      <c r="I201" s="376"/>
      <c r="J201" s="376"/>
      <c r="K201" s="373"/>
      <c r="L201" s="376"/>
    </row>
    <row r="202" spans="1:12">
      <c r="A202" s="376"/>
      <c r="B202" s="376"/>
      <c r="C202" s="376"/>
      <c r="D202" s="376"/>
      <c r="E202" s="376"/>
      <c r="F202" s="376"/>
      <c r="G202" s="376"/>
      <c r="H202" s="376"/>
      <c r="I202" s="376"/>
      <c r="J202" s="1004" t="s">
        <v>179</v>
      </c>
      <c r="K202" s="1004"/>
      <c r="L202" s="1004"/>
    </row>
    <row r="203" spans="1:12">
      <c r="A203" s="376"/>
      <c r="B203" s="376"/>
      <c r="C203" s="376"/>
      <c r="D203" s="376"/>
      <c r="E203" s="376"/>
      <c r="F203" s="376"/>
      <c r="G203" s="376"/>
      <c r="H203" s="376"/>
      <c r="I203" s="376"/>
      <c r="J203" s="370" t="s">
        <v>1292</v>
      </c>
      <c r="K203" s="371"/>
      <c r="L203" s="370" t="s">
        <v>1316</v>
      </c>
    </row>
    <row r="204" spans="1:12">
      <c r="A204" s="376"/>
      <c r="B204" s="394" t="s">
        <v>52</v>
      </c>
      <c r="C204" s="376"/>
      <c r="D204" s="376"/>
      <c r="E204" s="376"/>
      <c r="F204" s="376"/>
      <c r="G204" s="376"/>
      <c r="H204" s="376"/>
      <c r="I204" s="376"/>
      <c r="J204" s="376"/>
      <c r="K204" s="373"/>
      <c r="L204" s="376"/>
    </row>
    <row r="205" spans="1:12">
      <c r="A205" s="376"/>
      <c r="B205" s="446" t="s">
        <v>5</v>
      </c>
      <c r="C205" s="376"/>
      <c r="D205" s="376"/>
      <c r="E205" s="376"/>
      <c r="F205" s="376"/>
      <c r="G205" s="376"/>
      <c r="H205" s="376"/>
      <c r="I205" s="376"/>
      <c r="J205" s="447">
        <v>0</v>
      </c>
      <c r="K205" s="373"/>
      <c r="L205" s="372">
        <v>10232889</v>
      </c>
    </row>
    <row r="206" spans="1:12">
      <c r="A206" s="376"/>
      <c r="B206" s="446" t="s">
        <v>3</v>
      </c>
      <c r="C206" s="376"/>
      <c r="D206" s="376"/>
      <c r="E206" s="376"/>
      <c r="F206" s="376"/>
      <c r="G206" s="376"/>
      <c r="H206" s="376"/>
      <c r="I206" s="376"/>
      <c r="J206" s="447">
        <v>0</v>
      </c>
      <c r="K206" s="373"/>
      <c r="L206" s="372">
        <v>7187443</v>
      </c>
    </row>
    <row r="207" spans="1:12">
      <c r="A207" s="376"/>
      <c r="B207" s="446" t="s">
        <v>34</v>
      </c>
      <c r="C207" s="376"/>
      <c r="D207" s="376"/>
      <c r="E207" s="376"/>
      <c r="F207" s="376"/>
      <c r="G207" s="376"/>
      <c r="H207" s="376"/>
      <c r="I207" s="376"/>
      <c r="J207" s="447">
        <v>0</v>
      </c>
      <c r="K207" s="373"/>
      <c r="L207" s="372">
        <v>3400000</v>
      </c>
    </row>
    <row r="208" spans="1:12">
      <c r="A208" s="376"/>
      <c r="B208" s="446" t="s">
        <v>29</v>
      </c>
      <c r="C208" s="376"/>
      <c r="D208" s="376"/>
      <c r="E208" s="376"/>
      <c r="F208" s="376"/>
      <c r="G208" s="376"/>
      <c r="H208" s="376"/>
      <c r="I208" s="376"/>
      <c r="J208" s="447">
        <v>0</v>
      </c>
      <c r="K208" s="373"/>
      <c r="L208" s="372">
        <v>2000000</v>
      </c>
    </row>
    <row r="209" spans="1:12">
      <c r="A209" s="376"/>
      <c r="B209" s="446" t="s">
        <v>18</v>
      </c>
      <c r="C209" s="376"/>
      <c r="D209" s="376"/>
      <c r="E209" s="376"/>
      <c r="F209" s="376"/>
      <c r="G209" s="376"/>
      <c r="H209" s="376"/>
      <c r="I209" s="376"/>
      <c r="J209" s="447">
        <v>0</v>
      </c>
      <c r="K209" s="373"/>
      <c r="L209" s="372">
        <v>1591400</v>
      </c>
    </row>
    <row r="210" spans="1:12">
      <c r="A210" s="376"/>
      <c r="B210" s="446" t="s">
        <v>8</v>
      </c>
      <c r="C210" s="376"/>
      <c r="D210" s="376"/>
      <c r="E210" s="376"/>
      <c r="F210" s="376"/>
      <c r="G210" s="376"/>
      <c r="H210" s="376"/>
      <c r="I210" s="376"/>
      <c r="J210" s="447">
        <v>0</v>
      </c>
      <c r="K210" s="373"/>
      <c r="L210" s="372">
        <v>1000000</v>
      </c>
    </row>
    <row r="211" spans="1:12">
      <c r="A211" s="376"/>
      <c r="B211" s="446" t="s">
        <v>7</v>
      </c>
      <c r="C211" s="376"/>
      <c r="D211" s="376"/>
      <c r="E211" s="376"/>
      <c r="F211" s="376"/>
      <c r="G211" s="376"/>
      <c r="H211" s="376"/>
      <c r="I211" s="376"/>
      <c r="J211" s="447">
        <v>0</v>
      </c>
      <c r="K211" s="373"/>
      <c r="L211" s="372">
        <v>772668</v>
      </c>
    </row>
    <row r="212" spans="1:12">
      <c r="A212" s="376"/>
      <c r="B212" s="446" t="s">
        <v>16</v>
      </c>
      <c r="C212" s="376"/>
      <c r="D212" s="376"/>
      <c r="E212" s="376"/>
      <c r="F212" s="376"/>
      <c r="G212" s="376"/>
      <c r="H212" s="376"/>
      <c r="I212" s="376"/>
      <c r="J212" s="447">
        <v>0</v>
      </c>
      <c r="K212" s="373"/>
      <c r="L212" s="372">
        <v>539496</v>
      </c>
    </row>
    <row r="213" spans="1:12">
      <c r="A213" s="376"/>
      <c r="B213" s="446" t="s">
        <v>30</v>
      </c>
      <c r="C213" s="376"/>
      <c r="D213" s="376"/>
      <c r="E213" s="376"/>
      <c r="F213" s="376"/>
      <c r="G213" s="376"/>
      <c r="H213" s="376"/>
      <c r="I213" s="376"/>
      <c r="J213" s="447">
        <v>0</v>
      </c>
      <c r="K213" s="373"/>
      <c r="L213" s="372">
        <v>200000</v>
      </c>
    </row>
    <row r="214" spans="1:12" ht="21" thickBot="1">
      <c r="A214" s="376"/>
      <c r="B214" s="446" t="s">
        <v>157</v>
      </c>
      <c r="C214" s="376"/>
      <c r="D214" s="376"/>
      <c r="E214" s="376"/>
      <c r="F214" s="376"/>
      <c r="G214" s="376"/>
      <c r="H214" s="376"/>
      <c r="I214" s="376"/>
      <c r="J214" s="448">
        <f>SUM(J205:J213)</f>
        <v>0</v>
      </c>
      <c r="K214" s="373"/>
      <c r="L214" s="375">
        <f>SUM(L205:L213)</f>
        <v>26923896</v>
      </c>
    </row>
    <row r="215" spans="1:12" ht="21" thickTop="1">
      <c r="A215" s="376"/>
      <c r="B215" s="376"/>
      <c r="C215" s="376"/>
      <c r="D215" s="376"/>
      <c r="E215" s="376"/>
      <c r="F215" s="376"/>
      <c r="G215" s="376"/>
      <c r="H215" s="376"/>
      <c r="I215" s="376"/>
      <c r="J215" s="447"/>
      <c r="K215" s="373"/>
      <c r="L215" s="376"/>
    </row>
    <row r="216" spans="1:12">
      <c r="A216" s="376"/>
      <c r="B216" s="376"/>
      <c r="C216" s="376"/>
      <c r="D216" s="376"/>
      <c r="E216" s="376"/>
      <c r="F216" s="376"/>
      <c r="G216" s="376"/>
      <c r="H216" s="376"/>
      <c r="I216" s="376"/>
      <c r="J216" s="1004" t="s">
        <v>179</v>
      </c>
      <c r="K216" s="1004"/>
      <c r="L216" s="1004"/>
    </row>
    <row r="217" spans="1:12">
      <c r="A217" s="376"/>
      <c r="B217" s="376"/>
      <c r="C217" s="376"/>
      <c r="D217" s="376"/>
      <c r="E217" s="376"/>
      <c r="F217" s="376"/>
      <c r="G217" s="376"/>
      <c r="H217" s="376"/>
      <c r="I217" s="376"/>
      <c r="J217" s="370" t="s">
        <v>1292</v>
      </c>
      <c r="K217" s="371"/>
      <c r="L217" s="370" t="s">
        <v>1316</v>
      </c>
    </row>
    <row r="218" spans="1:12">
      <c r="A218" s="376"/>
      <c r="B218" s="394" t="s">
        <v>177</v>
      </c>
      <c r="C218" s="376"/>
      <c r="D218" s="376"/>
      <c r="E218" s="376"/>
      <c r="F218" s="376"/>
      <c r="G218" s="376"/>
      <c r="H218" s="376"/>
      <c r="I218" s="376"/>
      <c r="J218" s="376"/>
      <c r="K218" s="373"/>
      <c r="L218" s="376"/>
    </row>
    <row r="219" spans="1:12">
      <c r="A219" s="376"/>
      <c r="B219" s="446" t="s">
        <v>29</v>
      </c>
      <c r="C219" s="376"/>
      <c r="D219" s="376"/>
      <c r="E219" s="376"/>
      <c r="F219" s="376"/>
      <c r="G219" s="376"/>
      <c r="H219" s="376"/>
      <c r="I219" s="376"/>
      <c r="J219" s="419">
        <v>0</v>
      </c>
      <c r="K219" s="373"/>
      <c r="L219" s="410">
        <v>4000000</v>
      </c>
    </row>
    <row r="220" spans="1:12">
      <c r="A220" s="376"/>
      <c r="B220" s="446" t="s">
        <v>15</v>
      </c>
      <c r="C220" s="376"/>
      <c r="D220" s="376"/>
      <c r="E220" s="376"/>
      <c r="F220" s="376"/>
      <c r="G220" s="376"/>
      <c r="H220" s="376"/>
      <c r="I220" s="376"/>
      <c r="J220" s="419">
        <v>580600</v>
      </c>
      <c r="K220" s="373"/>
      <c r="L220" s="410">
        <v>414885</v>
      </c>
    </row>
    <row r="221" spans="1:12">
      <c r="A221" s="376"/>
      <c r="B221" s="446" t="s">
        <v>23</v>
      </c>
      <c r="C221" s="376"/>
      <c r="D221" s="376"/>
      <c r="E221" s="376"/>
      <c r="F221" s="376"/>
      <c r="G221" s="376"/>
      <c r="H221" s="376"/>
      <c r="I221" s="376"/>
      <c r="J221" s="419">
        <v>595500</v>
      </c>
      <c r="K221" s="373"/>
      <c r="L221" s="410">
        <v>0</v>
      </c>
    </row>
    <row r="222" spans="1:12">
      <c r="A222" s="376"/>
      <c r="B222" s="446" t="s">
        <v>19</v>
      </c>
      <c r="C222" s="376"/>
      <c r="D222" s="376"/>
      <c r="E222" s="376"/>
      <c r="F222" s="376"/>
      <c r="G222" s="376"/>
      <c r="H222" s="376"/>
      <c r="I222" s="376"/>
      <c r="J222" s="419">
        <v>350200</v>
      </c>
      <c r="K222" s="373"/>
      <c r="L222" s="410">
        <v>0</v>
      </c>
    </row>
    <row r="223" spans="1:12">
      <c r="A223" s="376"/>
      <c r="B223" s="446" t="s">
        <v>53</v>
      </c>
      <c r="C223" s="376"/>
      <c r="D223" s="376"/>
      <c r="E223" s="376"/>
      <c r="F223" s="376"/>
      <c r="G223" s="376"/>
      <c r="H223" s="376"/>
      <c r="I223" s="376"/>
      <c r="J223" s="419">
        <v>394400</v>
      </c>
      <c r="K223" s="373"/>
      <c r="L223" s="410">
        <v>0</v>
      </c>
    </row>
    <row r="224" spans="1:12">
      <c r="A224" s="376"/>
      <c r="B224" s="446" t="s">
        <v>27</v>
      </c>
      <c r="C224" s="376"/>
      <c r="D224" s="376"/>
      <c r="E224" s="376"/>
      <c r="F224" s="376"/>
      <c r="G224" s="376"/>
      <c r="H224" s="376"/>
      <c r="I224" s="376"/>
      <c r="J224" s="419">
        <v>106300</v>
      </c>
      <c r="K224" s="373"/>
      <c r="L224" s="410">
        <v>0</v>
      </c>
    </row>
    <row r="225" spans="1:12">
      <c r="A225" s="376"/>
      <c r="B225" s="446" t="s">
        <v>17</v>
      </c>
      <c r="C225" s="376"/>
      <c r="D225" s="376"/>
      <c r="E225" s="376"/>
      <c r="F225" s="376"/>
      <c r="G225" s="376"/>
      <c r="H225" s="376"/>
      <c r="I225" s="376"/>
      <c r="J225" s="419">
        <v>368650</v>
      </c>
      <c r="K225" s="373"/>
      <c r="L225" s="410">
        <v>269885</v>
      </c>
    </row>
    <row r="226" spans="1:12">
      <c r="A226" s="376"/>
      <c r="B226" s="446" t="s">
        <v>54</v>
      </c>
      <c r="C226" s="376"/>
      <c r="D226" s="376"/>
      <c r="E226" s="376"/>
      <c r="F226" s="376"/>
      <c r="G226" s="376"/>
      <c r="H226" s="376"/>
      <c r="I226" s="376"/>
      <c r="J226" s="419">
        <f>228660+110200</f>
        <v>338860</v>
      </c>
      <c r="K226" s="373"/>
      <c r="L226" s="410">
        <v>0</v>
      </c>
    </row>
    <row r="227" spans="1:12">
      <c r="A227" s="376"/>
      <c r="B227" s="446" t="s">
        <v>55</v>
      </c>
      <c r="C227" s="376"/>
      <c r="D227" s="376"/>
      <c r="E227" s="376"/>
      <c r="F227" s="376"/>
      <c r="G227" s="376"/>
      <c r="H227" s="376"/>
      <c r="I227" s="376"/>
      <c r="J227" s="419">
        <v>368650</v>
      </c>
      <c r="K227" s="373"/>
      <c r="L227" s="410">
        <v>0</v>
      </c>
    </row>
    <row r="228" spans="1:12">
      <c r="A228" s="376"/>
      <c r="B228" s="446" t="s">
        <v>16</v>
      </c>
      <c r="C228" s="376"/>
      <c r="D228" s="376"/>
      <c r="E228" s="376"/>
      <c r="F228" s="376"/>
      <c r="G228" s="376"/>
      <c r="H228" s="376"/>
      <c r="I228" s="376"/>
      <c r="J228" s="419">
        <v>308680</v>
      </c>
      <c r="K228" s="373"/>
      <c r="L228" s="410">
        <v>231745</v>
      </c>
    </row>
    <row r="229" spans="1:12">
      <c r="A229" s="376"/>
      <c r="B229" s="446" t="s">
        <v>25</v>
      </c>
      <c r="C229" s="376"/>
      <c r="D229" s="376"/>
      <c r="E229" s="376"/>
      <c r="F229" s="376"/>
      <c r="G229" s="376"/>
      <c r="H229" s="376"/>
      <c r="I229" s="376"/>
      <c r="J229" s="419">
        <v>227400</v>
      </c>
      <c r="K229" s="373"/>
      <c r="L229" s="410">
        <v>0</v>
      </c>
    </row>
    <row r="230" spans="1:12">
      <c r="A230" s="376"/>
      <c r="B230" s="446" t="s">
        <v>56</v>
      </c>
      <c r="C230" s="376"/>
      <c r="D230" s="376"/>
      <c r="E230" s="376"/>
      <c r="F230" s="376"/>
      <c r="G230" s="376"/>
      <c r="H230" s="376"/>
      <c r="I230" s="376"/>
      <c r="J230" s="419">
        <v>236400</v>
      </c>
      <c r="K230" s="373"/>
      <c r="L230" s="410">
        <v>0</v>
      </c>
    </row>
    <row r="231" spans="1:12">
      <c r="A231" s="376"/>
      <c r="B231" s="376"/>
      <c r="C231" s="376"/>
      <c r="D231" s="376"/>
      <c r="E231" s="376"/>
      <c r="F231" s="376"/>
      <c r="G231" s="376"/>
      <c r="H231" s="376"/>
      <c r="I231" s="376"/>
      <c r="J231" s="376"/>
      <c r="K231" s="373"/>
      <c r="L231" s="410"/>
    </row>
    <row r="232" spans="1:12">
      <c r="A232" s="376"/>
      <c r="B232" s="376"/>
      <c r="C232" s="376"/>
      <c r="D232" s="376"/>
      <c r="E232" s="376"/>
      <c r="F232" s="376"/>
      <c r="G232" s="376"/>
      <c r="H232" s="376"/>
      <c r="I232" s="376"/>
      <c r="J232" s="1004" t="s">
        <v>179</v>
      </c>
      <c r="K232" s="1004"/>
      <c r="L232" s="1004"/>
    </row>
    <row r="233" spans="1:12">
      <c r="A233" s="376"/>
      <c r="B233" s="376"/>
      <c r="C233" s="376"/>
      <c r="D233" s="376"/>
      <c r="E233" s="376"/>
      <c r="F233" s="376"/>
      <c r="G233" s="376"/>
      <c r="H233" s="376"/>
      <c r="I233" s="376"/>
      <c r="J233" s="370" t="s">
        <v>1292</v>
      </c>
      <c r="K233" s="371"/>
      <c r="L233" s="370" t="s">
        <v>1316</v>
      </c>
    </row>
    <row r="234" spans="1:12">
      <c r="A234" s="376"/>
      <c r="B234" s="394" t="s">
        <v>57</v>
      </c>
      <c r="C234" s="376"/>
      <c r="D234" s="376"/>
      <c r="E234" s="376"/>
      <c r="F234" s="376"/>
      <c r="G234" s="376"/>
      <c r="H234" s="376"/>
      <c r="I234" s="376"/>
      <c r="J234" s="376"/>
      <c r="K234" s="373"/>
      <c r="L234" s="376"/>
    </row>
    <row r="235" spans="1:12">
      <c r="A235" s="376"/>
      <c r="B235" s="446" t="s">
        <v>20</v>
      </c>
      <c r="C235" s="376"/>
      <c r="D235" s="376"/>
      <c r="E235" s="376"/>
      <c r="F235" s="376"/>
      <c r="G235" s="376"/>
      <c r="H235" s="376"/>
      <c r="I235" s="376"/>
      <c r="J235" s="419">
        <v>173115</v>
      </c>
      <c r="K235" s="373"/>
      <c r="L235" s="410">
        <v>0</v>
      </c>
    </row>
    <row r="236" spans="1:12">
      <c r="A236" s="376"/>
      <c r="B236" s="446" t="s">
        <v>58</v>
      </c>
      <c r="C236" s="376"/>
      <c r="D236" s="376"/>
      <c r="E236" s="376"/>
      <c r="F236" s="376"/>
      <c r="G236" s="376"/>
      <c r="H236" s="376"/>
      <c r="I236" s="376"/>
      <c r="J236" s="419">
        <v>118200</v>
      </c>
      <c r="K236" s="373"/>
      <c r="L236" s="410">
        <v>0</v>
      </c>
    </row>
    <row r="237" spans="1:12">
      <c r="A237" s="376"/>
      <c r="B237" s="446" t="s">
        <v>30</v>
      </c>
      <c r="C237" s="376"/>
      <c r="D237" s="376"/>
      <c r="E237" s="376"/>
      <c r="F237" s="376"/>
      <c r="G237" s="376"/>
      <c r="H237" s="376"/>
      <c r="I237" s="376"/>
      <c r="J237" s="419">
        <v>102200</v>
      </c>
      <c r="K237" s="373"/>
      <c r="L237" s="410">
        <v>45000</v>
      </c>
    </row>
    <row r="238" spans="1:12">
      <c r="A238" s="376"/>
      <c r="B238" s="446" t="s">
        <v>59</v>
      </c>
      <c r="C238" s="376"/>
      <c r="D238" s="376"/>
      <c r="E238" s="376"/>
      <c r="F238" s="376"/>
      <c r="G238" s="376"/>
      <c r="H238" s="376"/>
      <c r="I238" s="376"/>
      <c r="J238" s="419">
        <v>136400</v>
      </c>
      <c r="K238" s="373"/>
      <c r="L238" s="410">
        <v>0</v>
      </c>
    </row>
    <row r="239" spans="1:12">
      <c r="A239" s="376"/>
      <c r="B239" s="446" t="s">
        <v>60</v>
      </c>
      <c r="C239" s="376"/>
      <c r="D239" s="376"/>
      <c r="E239" s="376"/>
      <c r="F239" s="376"/>
      <c r="G239" s="376"/>
      <c r="H239" s="376"/>
      <c r="I239" s="376"/>
      <c r="J239" s="419">
        <v>100400</v>
      </c>
      <c r="K239" s="373"/>
      <c r="L239" s="410">
        <v>45000</v>
      </c>
    </row>
    <row r="240" spans="1:12">
      <c r="A240" s="376"/>
      <c r="B240" s="446" t="s">
        <v>61</v>
      </c>
      <c r="C240" s="376"/>
      <c r="D240" s="376"/>
      <c r="E240" s="376"/>
      <c r="F240" s="376"/>
      <c r="G240" s="376"/>
      <c r="H240" s="376"/>
      <c r="I240" s="376"/>
      <c r="J240" s="419">
        <v>304676</v>
      </c>
      <c r="K240" s="373"/>
      <c r="L240" s="410">
        <v>45000</v>
      </c>
    </row>
    <row r="241" spans="1:14" ht="21" thickBot="1">
      <c r="A241" s="376"/>
      <c r="B241" s="376"/>
      <c r="C241" s="376"/>
      <c r="D241" s="376"/>
      <c r="E241" s="376"/>
      <c r="F241" s="376"/>
      <c r="G241" s="376"/>
      <c r="H241" s="376"/>
      <c r="I241" s="376"/>
      <c r="J241" s="420">
        <f>SUM(J235:J240)+SUM(J219:J230)</f>
        <v>4810631</v>
      </c>
      <c r="K241" s="373"/>
      <c r="L241" s="420">
        <f>SUM(L235:L240)+SUM(L219:L230)</f>
        <v>5051515</v>
      </c>
    </row>
    <row r="242" spans="1:14" ht="21" thickTop="1">
      <c r="A242" s="376"/>
      <c r="B242" s="376"/>
      <c r="C242" s="376"/>
      <c r="D242" s="376"/>
      <c r="E242" s="376"/>
      <c r="F242" s="376"/>
      <c r="G242" s="376"/>
      <c r="H242" s="376"/>
      <c r="I242" s="376"/>
      <c r="J242" s="376"/>
      <c r="K242" s="373"/>
      <c r="L242" s="376"/>
    </row>
    <row r="243" spans="1:14" ht="41.25" customHeight="1">
      <c r="A243" s="376"/>
      <c r="B243" s="992" t="s">
        <v>62</v>
      </c>
      <c r="C243" s="992"/>
      <c r="D243" s="992"/>
      <c r="E243" s="992"/>
      <c r="F243" s="992"/>
      <c r="G243" s="992"/>
      <c r="H243" s="992"/>
      <c r="I243" s="992"/>
      <c r="J243" s="992"/>
      <c r="K243" s="992"/>
      <c r="L243" s="992"/>
    </row>
    <row r="245" spans="1:14">
      <c r="A245" s="396" t="s">
        <v>63</v>
      </c>
      <c r="B245" s="397" t="s">
        <v>178</v>
      </c>
      <c r="C245" s="398"/>
      <c r="D245" s="398"/>
      <c r="E245" s="398"/>
      <c r="F245" s="398"/>
      <c r="G245" s="398"/>
      <c r="H245" s="398"/>
      <c r="I245" s="398"/>
      <c r="J245" s="398"/>
      <c r="K245" s="399"/>
      <c r="L245" s="398"/>
    </row>
    <row r="246" spans="1:14">
      <c r="A246" s="398"/>
      <c r="B246" s="398"/>
      <c r="C246" s="398"/>
      <c r="D246" s="398"/>
      <c r="E246" s="398"/>
      <c r="F246" s="398"/>
      <c r="G246" s="398"/>
      <c r="H246" s="398"/>
      <c r="I246" s="398"/>
      <c r="J246" s="398"/>
      <c r="K246" s="399"/>
      <c r="L246" s="4" t="s">
        <v>179</v>
      </c>
    </row>
    <row r="247" spans="1:14">
      <c r="A247" s="398"/>
      <c r="B247" s="398" t="s">
        <v>64</v>
      </c>
      <c r="C247" s="398"/>
      <c r="D247" s="398"/>
      <c r="E247" s="398"/>
      <c r="F247" s="398"/>
      <c r="G247" s="398"/>
      <c r="H247" s="398"/>
      <c r="I247" s="398"/>
      <c r="J247" s="398"/>
      <c r="K247" s="399"/>
      <c r="L247" s="363">
        <v>1977483</v>
      </c>
    </row>
    <row r="248" spans="1:14" ht="21">
      <c r="A248" s="398"/>
      <c r="B248" s="402" t="s">
        <v>65</v>
      </c>
      <c r="C248" s="398"/>
      <c r="D248" s="398"/>
      <c r="E248" s="398"/>
      <c r="F248" s="398"/>
      <c r="G248" s="398"/>
      <c r="H248" s="398"/>
      <c r="I248" s="398"/>
      <c r="J248" s="398"/>
      <c r="K248" s="399"/>
      <c r="L248" s="363">
        <v>408999</v>
      </c>
      <c r="N248" s="445" t="s">
        <v>137</v>
      </c>
    </row>
    <row r="249" spans="1:14">
      <c r="A249" s="398"/>
      <c r="B249" s="402" t="s">
        <v>181</v>
      </c>
      <c r="C249" s="398"/>
      <c r="D249" s="398"/>
      <c r="E249" s="398"/>
      <c r="F249" s="398"/>
      <c r="G249" s="398"/>
      <c r="H249" s="398"/>
      <c r="I249" s="398"/>
      <c r="J249" s="398"/>
      <c r="K249" s="399"/>
      <c r="L249" s="363">
        <v>81739.5</v>
      </c>
    </row>
    <row r="250" spans="1:14" ht="21" thickBot="1">
      <c r="A250" s="398"/>
      <c r="B250" s="398" t="s">
        <v>136</v>
      </c>
      <c r="C250" s="398"/>
      <c r="D250" s="398"/>
      <c r="E250" s="398"/>
      <c r="F250" s="398"/>
      <c r="G250" s="398"/>
      <c r="H250" s="398"/>
      <c r="I250" s="398"/>
      <c r="J250" s="398"/>
      <c r="K250" s="399"/>
      <c r="L250" s="367">
        <f>SUM(L247:L249)</f>
        <v>2468221.5</v>
      </c>
    </row>
    <row r="251" spans="1:14" ht="21" thickTop="1"/>
    <row r="252" spans="1:14">
      <c r="A252" s="393" t="s">
        <v>66</v>
      </c>
      <c r="B252" s="394" t="s">
        <v>156</v>
      </c>
      <c r="C252" s="376"/>
      <c r="D252" s="376"/>
      <c r="E252" s="376"/>
      <c r="F252" s="376"/>
      <c r="G252" s="376"/>
      <c r="H252" s="376"/>
      <c r="I252" s="376"/>
      <c r="J252" s="376"/>
      <c r="K252" s="373"/>
      <c r="L252" s="376"/>
    </row>
    <row r="253" spans="1:14">
      <c r="A253" s="376"/>
      <c r="B253" s="376"/>
      <c r="C253" s="376"/>
      <c r="D253" s="376"/>
      <c r="E253" s="376"/>
      <c r="F253" s="376"/>
      <c r="G253" s="376"/>
      <c r="H253" s="376"/>
      <c r="I253" s="376"/>
      <c r="J253" s="1019" t="s">
        <v>179</v>
      </c>
      <c r="K253" s="1019"/>
      <c r="L253" s="1019"/>
    </row>
    <row r="254" spans="1:14" s="355" customFormat="1" ht="43.5" customHeight="1">
      <c r="A254" s="435"/>
      <c r="B254" s="435"/>
      <c r="C254" s="435"/>
      <c r="D254" s="435"/>
      <c r="E254" s="435"/>
      <c r="F254" s="436" t="s">
        <v>67</v>
      </c>
      <c r="G254" s="437"/>
      <c r="H254" s="436" t="s">
        <v>68</v>
      </c>
      <c r="I254" s="435"/>
      <c r="J254" s="438" t="s">
        <v>69</v>
      </c>
      <c r="K254" s="439"/>
      <c r="L254" s="438" t="s">
        <v>1330</v>
      </c>
      <c r="M254" s="380"/>
      <c r="N254" s="444" t="s">
        <v>135</v>
      </c>
    </row>
    <row r="255" spans="1:14">
      <c r="A255" s="376"/>
      <c r="B255" s="440" t="s">
        <v>70</v>
      </c>
      <c r="C255" s="376"/>
      <c r="D255" s="376"/>
      <c r="E255" s="376"/>
      <c r="F255" s="376"/>
      <c r="G255" s="376"/>
      <c r="H255" s="372">
        <v>1930000</v>
      </c>
      <c r="I255" s="376"/>
      <c r="J255" s="372">
        <v>193000000</v>
      </c>
      <c r="K255" s="373"/>
      <c r="L255" s="372">
        <v>193000000</v>
      </c>
    </row>
    <row r="256" spans="1:14">
      <c r="A256" s="376"/>
      <c r="B256" s="376" t="s">
        <v>71</v>
      </c>
      <c r="C256" s="376"/>
      <c r="D256" s="376"/>
      <c r="E256" s="376"/>
      <c r="F256" s="441">
        <v>239568</v>
      </c>
      <c r="G256" s="376"/>
      <c r="H256" s="442">
        <v>991800</v>
      </c>
      <c r="I256" s="376"/>
      <c r="J256" s="442">
        <v>99180000</v>
      </c>
      <c r="K256" s="373"/>
      <c r="L256" s="442">
        <v>99180000</v>
      </c>
    </row>
    <row r="257" spans="1:12">
      <c r="A257" s="376"/>
      <c r="B257" s="376" t="s">
        <v>72</v>
      </c>
      <c r="C257" s="376"/>
      <c r="D257" s="376"/>
      <c r="E257" s="376"/>
      <c r="F257" s="443"/>
      <c r="G257" s="376"/>
      <c r="H257" s="372">
        <f>SUM(H255:H256)</f>
        <v>2921800</v>
      </c>
      <c r="I257" s="376"/>
      <c r="J257" s="372">
        <f>SUM(J255:J256)</f>
        <v>292180000</v>
      </c>
      <c r="K257" s="373"/>
      <c r="L257" s="372">
        <f>SUM(L255:L256)</f>
        <v>292180000</v>
      </c>
    </row>
    <row r="258" spans="1:12">
      <c r="A258" s="376"/>
      <c r="B258" s="376" t="s">
        <v>71</v>
      </c>
      <c r="C258" s="376"/>
      <c r="D258" s="376"/>
      <c r="E258" s="376"/>
      <c r="F258" s="441">
        <v>239741</v>
      </c>
      <c r="G258" s="376"/>
      <c r="H258" s="372">
        <v>488200</v>
      </c>
      <c r="I258" s="376"/>
      <c r="J258" s="372">
        <v>48820000</v>
      </c>
      <c r="K258" s="373"/>
      <c r="L258" s="372">
        <v>48820000</v>
      </c>
    </row>
    <row r="259" spans="1:12">
      <c r="A259" s="376"/>
      <c r="B259" s="376"/>
      <c r="C259" s="376"/>
      <c r="D259" s="376"/>
      <c r="E259" s="376"/>
      <c r="F259" s="441">
        <v>239780</v>
      </c>
      <c r="G259" s="376"/>
      <c r="H259" s="372">
        <v>290000</v>
      </c>
      <c r="I259" s="376"/>
      <c r="J259" s="372">
        <v>29000000</v>
      </c>
      <c r="K259" s="373"/>
      <c r="L259" s="372">
        <v>29000000</v>
      </c>
    </row>
    <row r="260" spans="1:12" ht="21" thickBot="1">
      <c r="A260" s="376"/>
      <c r="B260" s="376" t="s">
        <v>134</v>
      </c>
      <c r="C260" s="376"/>
      <c r="D260" s="376"/>
      <c r="E260" s="376"/>
      <c r="F260" s="376"/>
      <c r="G260" s="376"/>
      <c r="H260" s="375">
        <f>SUM(H257:H259)</f>
        <v>3700000</v>
      </c>
      <c r="I260" s="376"/>
      <c r="J260" s="375">
        <f>SUM(J257:J259)</f>
        <v>370000000</v>
      </c>
      <c r="K260" s="373"/>
      <c r="L260" s="375">
        <f>SUM(L257:L259)</f>
        <v>370000000</v>
      </c>
    </row>
    <row r="261" spans="1:12" ht="21" thickTop="1"/>
    <row r="262" spans="1:12">
      <c r="A262" s="396" t="s">
        <v>73</v>
      </c>
      <c r="B262" s="397" t="s">
        <v>74</v>
      </c>
      <c r="C262" s="398"/>
      <c r="D262" s="398"/>
      <c r="E262" s="398"/>
      <c r="F262" s="398"/>
      <c r="G262" s="398"/>
      <c r="H262" s="398"/>
      <c r="I262" s="398"/>
      <c r="J262" s="398"/>
      <c r="K262" s="399"/>
      <c r="L262" s="398"/>
    </row>
    <row r="263" spans="1:12" ht="41.25" customHeight="1">
      <c r="A263" s="398"/>
      <c r="B263" s="997" t="s">
        <v>145</v>
      </c>
      <c r="C263" s="997"/>
      <c r="D263" s="997"/>
      <c r="E263" s="997"/>
      <c r="F263" s="997"/>
      <c r="G263" s="997"/>
      <c r="H263" s="997"/>
      <c r="I263" s="997"/>
      <c r="J263" s="997"/>
      <c r="K263" s="997"/>
      <c r="L263" s="997"/>
    </row>
    <row r="264" spans="1:12">
      <c r="A264" s="398"/>
      <c r="B264" s="398"/>
      <c r="C264" s="398"/>
      <c r="D264" s="398"/>
      <c r="E264" s="398"/>
      <c r="F264" s="398"/>
      <c r="G264" s="398"/>
      <c r="H264" s="398"/>
      <c r="I264" s="398"/>
      <c r="J264" s="398"/>
      <c r="K264" s="399"/>
      <c r="L264" s="398"/>
    </row>
    <row r="265" spans="1:12">
      <c r="A265" s="396" t="s">
        <v>75</v>
      </c>
      <c r="B265" s="397" t="s">
        <v>76</v>
      </c>
      <c r="C265" s="398"/>
      <c r="D265" s="398"/>
      <c r="E265" s="398"/>
      <c r="F265" s="398"/>
      <c r="G265" s="398"/>
      <c r="H265" s="398"/>
      <c r="I265" s="398"/>
      <c r="J265" s="398"/>
      <c r="K265" s="399"/>
      <c r="L265" s="398"/>
    </row>
    <row r="266" spans="1:12" ht="62.25" customHeight="1">
      <c r="A266" s="398"/>
      <c r="B266" s="997" t="s">
        <v>77</v>
      </c>
      <c r="C266" s="997"/>
      <c r="D266" s="997"/>
      <c r="E266" s="997"/>
      <c r="F266" s="997"/>
      <c r="G266" s="997"/>
      <c r="H266" s="997"/>
      <c r="I266" s="997"/>
      <c r="J266" s="997"/>
      <c r="K266" s="997"/>
      <c r="L266" s="997"/>
    </row>
    <row r="267" spans="1:12">
      <c r="A267" s="398"/>
      <c r="B267" s="398"/>
      <c r="C267" s="398"/>
      <c r="D267" s="398"/>
      <c r="E267" s="398"/>
      <c r="F267" s="398"/>
      <c r="G267" s="398"/>
      <c r="H267" s="398"/>
      <c r="I267" s="398"/>
      <c r="J267" s="398"/>
      <c r="K267" s="399"/>
      <c r="L267" s="398"/>
    </row>
    <row r="268" spans="1:12">
      <c r="A268" s="396" t="s">
        <v>78</v>
      </c>
      <c r="B268" s="397" t="s">
        <v>79</v>
      </c>
      <c r="C268" s="398"/>
      <c r="D268" s="398"/>
      <c r="E268" s="398"/>
      <c r="F268" s="398"/>
      <c r="G268" s="398"/>
      <c r="H268" s="398"/>
      <c r="I268" s="398"/>
      <c r="J268" s="398"/>
      <c r="K268" s="399"/>
      <c r="L268" s="398"/>
    </row>
    <row r="269" spans="1:12">
      <c r="A269" s="398"/>
      <c r="B269" s="398"/>
      <c r="C269" s="398"/>
      <c r="D269" s="398"/>
      <c r="E269" s="398"/>
      <c r="F269" s="398"/>
      <c r="G269" s="398"/>
      <c r="H269" s="398"/>
      <c r="I269" s="398"/>
      <c r="J269" s="993" t="s">
        <v>179</v>
      </c>
      <c r="K269" s="993"/>
      <c r="L269" s="993"/>
    </row>
    <row r="270" spans="1:12">
      <c r="A270" s="398"/>
      <c r="B270" s="398"/>
      <c r="C270" s="398"/>
      <c r="D270" s="398"/>
      <c r="E270" s="398"/>
      <c r="F270" s="398"/>
      <c r="G270" s="398"/>
      <c r="H270" s="398"/>
      <c r="I270" s="398"/>
      <c r="J270" s="1014" t="s">
        <v>133</v>
      </c>
      <c r="K270" s="1014"/>
      <c r="L270" s="1014"/>
    </row>
    <row r="271" spans="1:12">
      <c r="A271" s="398"/>
      <c r="B271" s="398"/>
      <c r="C271" s="398"/>
      <c r="D271" s="398"/>
      <c r="E271" s="398"/>
      <c r="F271" s="398"/>
      <c r="G271" s="398"/>
      <c r="H271" s="398"/>
      <c r="I271" s="398"/>
      <c r="J271" s="1018" t="s">
        <v>146</v>
      </c>
      <c r="K271" s="1018"/>
      <c r="L271" s="1018"/>
    </row>
    <row r="272" spans="1:12">
      <c r="A272" s="398"/>
      <c r="B272" s="398"/>
      <c r="C272" s="398"/>
      <c r="D272" s="398"/>
      <c r="E272" s="398"/>
      <c r="F272" s="398"/>
      <c r="G272" s="398"/>
      <c r="H272" s="398"/>
      <c r="I272" s="398"/>
      <c r="J272" s="428">
        <v>2556</v>
      </c>
      <c r="K272" s="429"/>
      <c r="L272" s="428">
        <v>2555</v>
      </c>
    </row>
    <row r="273" spans="1:12" ht="21">
      <c r="A273" s="398"/>
      <c r="B273" s="401" t="s">
        <v>80</v>
      </c>
      <c r="C273" s="398"/>
      <c r="D273" s="398"/>
      <c r="E273" s="398"/>
      <c r="F273" s="398"/>
      <c r="G273" s="398"/>
      <c r="H273" s="398"/>
      <c r="I273" s="398"/>
      <c r="J273" s="398"/>
      <c r="K273" s="399"/>
      <c r="L273" s="398"/>
    </row>
    <row r="274" spans="1:12">
      <c r="A274" s="398"/>
      <c r="B274" s="398" t="s">
        <v>81</v>
      </c>
      <c r="C274" s="398"/>
      <c r="D274" s="398"/>
      <c r="E274" s="398"/>
      <c r="F274" s="398"/>
      <c r="G274" s="398"/>
      <c r="H274" s="398"/>
      <c r="I274" s="398"/>
      <c r="J274" s="363">
        <v>28530415</v>
      </c>
      <c r="K274" s="399"/>
      <c r="L274" s="363">
        <v>15987144</v>
      </c>
    </row>
    <row r="275" spans="1:12">
      <c r="A275" s="398"/>
      <c r="B275" s="398" t="s">
        <v>82</v>
      </c>
      <c r="C275" s="398"/>
      <c r="D275" s="398"/>
      <c r="E275" s="398"/>
      <c r="F275" s="398"/>
      <c r="G275" s="398"/>
      <c r="H275" s="398"/>
      <c r="I275" s="398"/>
      <c r="J275" s="363">
        <v>1178054</v>
      </c>
      <c r="K275" s="399"/>
      <c r="L275" s="366">
        <v>-973273</v>
      </c>
    </row>
    <row r="276" spans="1:12" ht="21" thickBot="1">
      <c r="A276" s="398"/>
      <c r="B276" s="398" t="s">
        <v>1330</v>
      </c>
      <c r="C276" s="398"/>
      <c r="D276" s="398"/>
      <c r="E276" s="398"/>
      <c r="F276" s="398"/>
      <c r="G276" s="398"/>
      <c r="H276" s="398"/>
      <c r="I276" s="398"/>
      <c r="J276" s="367">
        <f>SUM(J274:J275)</f>
        <v>29708469</v>
      </c>
      <c r="K276" s="399"/>
      <c r="L276" s="367">
        <f>SUM(L274:L275)</f>
        <v>15013871</v>
      </c>
    </row>
    <row r="277" spans="1:12" ht="21" thickTop="1">
      <c r="A277" s="398"/>
      <c r="B277" s="398"/>
      <c r="C277" s="398"/>
      <c r="D277" s="398"/>
      <c r="E277" s="398"/>
      <c r="F277" s="398"/>
      <c r="G277" s="398"/>
      <c r="H277" s="398"/>
      <c r="I277" s="398"/>
      <c r="J277" s="398"/>
      <c r="K277" s="399"/>
      <c r="L277" s="398"/>
    </row>
    <row r="278" spans="1:12" ht="41.25" customHeight="1">
      <c r="A278" s="398"/>
      <c r="B278" s="997" t="s">
        <v>147</v>
      </c>
      <c r="C278" s="997"/>
      <c r="D278" s="997"/>
      <c r="E278" s="997"/>
      <c r="F278" s="997"/>
      <c r="G278" s="997"/>
      <c r="H278" s="997"/>
      <c r="I278" s="997"/>
      <c r="J278" s="997"/>
      <c r="K278" s="997"/>
      <c r="L278" s="997"/>
    </row>
    <row r="279" spans="1:12">
      <c r="A279" s="398"/>
      <c r="B279" s="398"/>
      <c r="C279" s="398"/>
      <c r="D279" s="398"/>
      <c r="E279" s="398"/>
      <c r="F279" s="398"/>
      <c r="G279" s="398"/>
      <c r="H279" s="398"/>
      <c r="I279" s="398"/>
      <c r="J279" s="398"/>
      <c r="K279" s="399"/>
      <c r="L279" s="398"/>
    </row>
    <row r="280" spans="1:12">
      <c r="A280" s="398"/>
      <c r="B280" s="398"/>
      <c r="C280" s="398"/>
      <c r="D280" s="398"/>
      <c r="E280" s="398"/>
      <c r="F280" s="398"/>
      <c r="G280" s="398"/>
      <c r="H280" s="398"/>
      <c r="I280" s="398"/>
      <c r="J280" s="999" t="s">
        <v>179</v>
      </c>
      <c r="K280" s="999"/>
      <c r="L280" s="999"/>
    </row>
    <row r="281" spans="1:12">
      <c r="A281" s="398"/>
      <c r="B281" s="398"/>
      <c r="C281" s="398"/>
      <c r="D281" s="398"/>
      <c r="E281" s="398"/>
      <c r="F281" s="398"/>
      <c r="G281" s="398"/>
      <c r="H281" s="398"/>
      <c r="I281" s="398"/>
      <c r="J281" s="356" t="s">
        <v>1292</v>
      </c>
      <c r="K281" s="362"/>
      <c r="L281" s="356" t="s">
        <v>1316</v>
      </c>
    </row>
    <row r="282" spans="1:12">
      <c r="A282" s="398"/>
      <c r="B282" s="397" t="s">
        <v>219</v>
      </c>
      <c r="C282" s="398"/>
      <c r="D282" s="398"/>
      <c r="E282" s="398"/>
      <c r="F282" s="398"/>
      <c r="G282" s="398"/>
      <c r="H282" s="398"/>
      <c r="I282" s="398"/>
      <c r="J282" s="398"/>
      <c r="K282" s="399"/>
      <c r="L282" s="398"/>
    </row>
    <row r="283" spans="1:12">
      <c r="A283" s="398"/>
      <c r="B283" s="398" t="s">
        <v>177</v>
      </c>
      <c r="C283" s="398"/>
      <c r="D283" s="398"/>
      <c r="E283" s="398"/>
      <c r="F283" s="398"/>
      <c r="G283" s="398"/>
      <c r="H283" s="398"/>
      <c r="I283" s="398"/>
      <c r="J283" s="368">
        <v>21958396</v>
      </c>
      <c r="K283" s="421"/>
      <c r="L283" s="368">
        <v>25536716</v>
      </c>
    </row>
    <row r="284" spans="1:12">
      <c r="A284" s="398"/>
      <c r="B284" s="398" t="s">
        <v>178</v>
      </c>
      <c r="C284" s="398"/>
      <c r="D284" s="398"/>
      <c r="E284" s="398"/>
      <c r="F284" s="398"/>
      <c r="G284" s="398"/>
      <c r="H284" s="398"/>
      <c r="I284" s="398"/>
      <c r="J284" s="430">
        <v>460928</v>
      </c>
      <c r="K284" s="421"/>
      <c r="L284" s="430">
        <v>395496</v>
      </c>
    </row>
    <row r="285" spans="1:12">
      <c r="A285" s="398"/>
      <c r="B285" s="398" t="s">
        <v>1330</v>
      </c>
      <c r="C285" s="398"/>
      <c r="D285" s="398"/>
      <c r="E285" s="398"/>
      <c r="F285" s="398"/>
      <c r="G285" s="398"/>
      <c r="H285" s="398"/>
      <c r="I285" s="398"/>
      <c r="J285" s="431">
        <f>SUM(J283:J284)</f>
        <v>22419324</v>
      </c>
      <c r="K285" s="421"/>
      <c r="L285" s="431">
        <f>SUM(L283:L284)</f>
        <v>25932212</v>
      </c>
    </row>
    <row r="286" spans="1:12" ht="12" customHeight="1">
      <c r="A286" s="398"/>
      <c r="B286" s="398"/>
      <c r="C286" s="398"/>
      <c r="D286" s="398"/>
      <c r="E286" s="398"/>
      <c r="F286" s="398"/>
      <c r="G286" s="398"/>
      <c r="H286" s="398"/>
      <c r="I286" s="398"/>
      <c r="J286" s="398"/>
      <c r="K286" s="399"/>
      <c r="L286" s="398"/>
    </row>
    <row r="287" spans="1:12">
      <c r="A287" s="398"/>
      <c r="B287" s="397" t="s">
        <v>83</v>
      </c>
      <c r="C287" s="398"/>
      <c r="D287" s="398"/>
      <c r="E287" s="398"/>
      <c r="F287" s="398"/>
      <c r="G287" s="398"/>
      <c r="H287" s="398"/>
      <c r="I287" s="398"/>
      <c r="J287" s="398"/>
      <c r="K287" s="399"/>
      <c r="L287" s="398"/>
    </row>
    <row r="288" spans="1:12">
      <c r="A288" s="398"/>
      <c r="B288" s="398" t="s">
        <v>84</v>
      </c>
      <c r="C288" s="398"/>
      <c r="D288" s="398"/>
      <c r="E288" s="398"/>
      <c r="F288" s="398"/>
      <c r="G288" s="398"/>
      <c r="H288" s="398"/>
      <c r="I288" s="398"/>
      <c r="J288" s="363">
        <v>2634559</v>
      </c>
      <c r="K288" s="399"/>
      <c r="L288" s="363">
        <v>4969393</v>
      </c>
    </row>
    <row r="289" spans="1:12">
      <c r="A289" s="398"/>
      <c r="B289" s="398" t="s">
        <v>1330</v>
      </c>
      <c r="C289" s="398"/>
      <c r="D289" s="398"/>
      <c r="E289" s="398"/>
      <c r="F289" s="398"/>
      <c r="G289" s="398"/>
      <c r="H289" s="398"/>
      <c r="I289" s="398"/>
      <c r="J289" s="432">
        <v>2634559</v>
      </c>
      <c r="K289" s="399"/>
      <c r="L289" s="432">
        <v>4969393</v>
      </c>
    </row>
    <row r="290" spans="1:12" ht="12" customHeight="1">
      <c r="A290" s="398"/>
      <c r="B290" s="398"/>
      <c r="C290" s="398"/>
      <c r="D290" s="398"/>
      <c r="E290" s="398"/>
      <c r="F290" s="398"/>
      <c r="G290" s="398"/>
      <c r="H290" s="398"/>
      <c r="I290" s="398"/>
      <c r="J290" s="398"/>
      <c r="K290" s="399"/>
      <c r="L290" s="398"/>
    </row>
    <row r="291" spans="1:12" ht="21" thickBot="1">
      <c r="A291" s="398"/>
      <c r="B291" s="398" t="s">
        <v>85</v>
      </c>
      <c r="C291" s="398"/>
      <c r="D291" s="398"/>
      <c r="E291" s="398"/>
      <c r="F291" s="398"/>
      <c r="G291" s="398"/>
      <c r="H291" s="398"/>
      <c r="I291" s="398"/>
      <c r="J291" s="433">
        <f>+J285-J289</f>
        <v>19784765</v>
      </c>
      <c r="K291" s="399"/>
      <c r="L291" s="433">
        <f>+L285-L289</f>
        <v>20962819</v>
      </c>
    </row>
    <row r="292" spans="1:12" ht="21" thickTop="1">
      <c r="A292" s="398"/>
      <c r="B292" s="398"/>
      <c r="C292" s="398"/>
      <c r="D292" s="398"/>
      <c r="E292" s="398"/>
      <c r="F292" s="398"/>
      <c r="G292" s="398"/>
      <c r="H292" s="398"/>
      <c r="I292" s="398"/>
      <c r="J292" s="398"/>
      <c r="K292" s="399"/>
      <c r="L292" s="398"/>
    </row>
    <row r="293" spans="1:12">
      <c r="A293" s="396" t="s">
        <v>86</v>
      </c>
      <c r="B293" s="397" t="s">
        <v>87</v>
      </c>
      <c r="C293" s="398"/>
      <c r="D293" s="398"/>
      <c r="E293" s="398"/>
      <c r="F293" s="398"/>
      <c r="G293" s="398"/>
      <c r="H293" s="398"/>
      <c r="I293" s="398"/>
      <c r="J293" s="398"/>
      <c r="K293" s="399"/>
      <c r="L293" s="398"/>
    </row>
    <row r="294" spans="1:12">
      <c r="A294" s="398"/>
      <c r="B294" s="398"/>
      <c r="C294" s="398"/>
      <c r="D294" s="398"/>
      <c r="E294" s="398"/>
      <c r="F294" s="398"/>
      <c r="G294" s="398"/>
      <c r="H294" s="398"/>
      <c r="I294" s="398"/>
      <c r="J294" s="993" t="s">
        <v>179</v>
      </c>
      <c r="K294" s="993"/>
      <c r="L294" s="993"/>
    </row>
    <row r="295" spans="1:12">
      <c r="A295" s="398"/>
      <c r="B295" s="398"/>
      <c r="C295" s="398"/>
      <c r="D295" s="398"/>
      <c r="E295" s="398"/>
      <c r="F295" s="398"/>
      <c r="G295" s="398"/>
      <c r="H295" s="398"/>
      <c r="I295" s="398"/>
      <c r="J295" s="1014" t="s">
        <v>36</v>
      </c>
      <c r="K295" s="1014"/>
      <c r="L295" s="1014"/>
    </row>
    <row r="296" spans="1:12">
      <c r="A296" s="398"/>
      <c r="B296" s="398"/>
      <c r="C296" s="398"/>
      <c r="D296" s="398"/>
      <c r="E296" s="398"/>
      <c r="F296" s="398"/>
      <c r="G296" s="398"/>
      <c r="H296" s="398"/>
      <c r="I296" s="398"/>
      <c r="J296" s="1018" t="s">
        <v>146</v>
      </c>
      <c r="K296" s="1018"/>
      <c r="L296" s="1018"/>
    </row>
    <row r="297" spans="1:12">
      <c r="A297" s="398"/>
      <c r="B297" s="398"/>
      <c r="C297" s="398"/>
      <c r="D297" s="398"/>
      <c r="E297" s="398"/>
      <c r="F297" s="398"/>
      <c r="G297" s="398"/>
      <c r="H297" s="398"/>
      <c r="I297" s="398"/>
      <c r="J297" s="428">
        <v>2556</v>
      </c>
      <c r="K297" s="429"/>
      <c r="L297" s="428">
        <v>2555</v>
      </c>
    </row>
    <row r="298" spans="1:12">
      <c r="A298" s="398"/>
      <c r="B298" s="398" t="s">
        <v>88</v>
      </c>
      <c r="C298" s="398"/>
      <c r="D298" s="398"/>
      <c r="E298" s="398"/>
      <c r="F298" s="398"/>
      <c r="G298" s="398"/>
      <c r="H298" s="398"/>
      <c r="I298" s="398"/>
      <c r="J298" s="368">
        <v>200658588</v>
      </c>
      <c r="K298" s="421"/>
      <c r="L298" s="434">
        <v>0</v>
      </c>
    </row>
    <row r="299" spans="1:12">
      <c r="A299" s="398"/>
      <c r="B299" s="398" t="s">
        <v>89</v>
      </c>
      <c r="C299" s="398"/>
      <c r="D299" s="398"/>
      <c r="E299" s="398"/>
      <c r="F299" s="398"/>
      <c r="G299" s="398"/>
      <c r="H299" s="398"/>
      <c r="I299" s="398"/>
      <c r="J299" s="366">
        <v>-1581711</v>
      </c>
      <c r="K299" s="421"/>
      <c r="L299" s="434">
        <v>0</v>
      </c>
    </row>
    <row r="300" spans="1:12">
      <c r="A300" s="398"/>
      <c r="B300" s="398" t="s">
        <v>90</v>
      </c>
      <c r="C300" s="398"/>
      <c r="D300" s="398"/>
      <c r="E300" s="398"/>
      <c r="F300" s="398"/>
      <c r="G300" s="398"/>
      <c r="H300" s="398"/>
      <c r="I300" s="398"/>
      <c r="J300" s="368">
        <v>23039441.369999997</v>
      </c>
      <c r="K300" s="421"/>
      <c r="L300" s="368">
        <v>3705378</v>
      </c>
    </row>
    <row r="301" spans="1:12">
      <c r="A301" s="398"/>
      <c r="B301" s="398" t="s">
        <v>91</v>
      </c>
      <c r="C301" s="398"/>
      <c r="D301" s="398"/>
      <c r="E301" s="398"/>
      <c r="F301" s="398"/>
      <c r="G301" s="398"/>
      <c r="H301" s="398"/>
      <c r="I301" s="398"/>
      <c r="J301" s="368">
        <v>460751.08000000007</v>
      </c>
      <c r="K301" s="421"/>
      <c r="L301" s="368">
        <v>466149</v>
      </c>
    </row>
    <row r="302" spans="1:12">
      <c r="A302" s="398"/>
      <c r="B302" s="398" t="s">
        <v>41</v>
      </c>
      <c r="C302" s="398"/>
      <c r="D302" s="398"/>
      <c r="E302" s="398"/>
      <c r="F302" s="398"/>
      <c r="G302" s="398"/>
      <c r="H302" s="398"/>
      <c r="I302" s="398"/>
      <c r="J302" s="368">
        <v>265170</v>
      </c>
      <c r="K302" s="421"/>
      <c r="L302" s="368">
        <v>260181</v>
      </c>
    </row>
    <row r="303" spans="1:12">
      <c r="A303" s="398"/>
      <c r="B303" s="398" t="s">
        <v>92</v>
      </c>
      <c r="C303" s="398"/>
      <c r="D303" s="398"/>
      <c r="E303" s="398"/>
      <c r="F303" s="398"/>
      <c r="G303" s="398"/>
      <c r="H303" s="398"/>
      <c r="I303" s="398"/>
      <c r="J303" s="368">
        <v>8993054.8599999994</v>
      </c>
      <c r="K303" s="421"/>
      <c r="L303" s="368">
        <v>6156087</v>
      </c>
    </row>
    <row r="304" spans="1:12">
      <c r="A304" s="398"/>
      <c r="B304" s="398" t="s">
        <v>93</v>
      </c>
      <c r="C304" s="398"/>
      <c r="D304" s="398"/>
      <c r="E304" s="398"/>
      <c r="F304" s="398"/>
      <c r="G304" s="398"/>
      <c r="H304" s="398"/>
      <c r="I304" s="398"/>
      <c r="J304" s="368">
        <v>79378</v>
      </c>
      <c r="K304" s="358"/>
      <c r="L304" s="368">
        <v>76531</v>
      </c>
    </row>
    <row r="305" spans="1:12">
      <c r="A305" s="398"/>
      <c r="B305" s="398" t="s">
        <v>94</v>
      </c>
      <c r="C305" s="398"/>
      <c r="D305" s="398"/>
      <c r="E305" s="398"/>
      <c r="F305" s="398"/>
      <c r="G305" s="398"/>
      <c r="H305" s="398"/>
      <c r="I305" s="398"/>
      <c r="J305" s="454">
        <v>3301972</v>
      </c>
      <c r="K305" s="358"/>
      <c r="L305" s="368">
        <v>994744</v>
      </c>
    </row>
    <row r="306" spans="1:12">
      <c r="A306" s="398"/>
      <c r="B306" s="398" t="s">
        <v>95</v>
      </c>
      <c r="C306" s="398"/>
      <c r="D306" s="398"/>
      <c r="E306" s="398"/>
      <c r="F306" s="398"/>
      <c r="G306" s="398"/>
      <c r="H306" s="398"/>
      <c r="I306" s="398"/>
      <c r="J306" s="368">
        <v>11232978.279999999</v>
      </c>
      <c r="K306" s="358"/>
      <c r="L306" s="368">
        <v>3603031</v>
      </c>
    </row>
    <row r="307" spans="1:12">
      <c r="A307" s="398"/>
      <c r="B307" s="398"/>
      <c r="C307" s="398"/>
      <c r="D307" s="398"/>
      <c r="E307" s="398"/>
      <c r="F307" s="398"/>
      <c r="G307" s="398"/>
      <c r="H307" s="398"/>
      <c r="I307" s="398"/>
      <c r="J307" s="398"/>
      <c r="K307" s="399"/>
      <c r="L307" s="398"/>
    </row>
    <row r="308" spans="1:12">
      <c r="A308" s="398"/>
      <c r="B308" s="398"/>
      <c r="C308" s="398"/>
      <c r="D308" s="398"/>
      <c r="E308" s="398"/>
      <c r="F308" s="398"/>
      <c r="G308" s="398"/>
      <c r="H308" s="398"/>
      <c r="I308" s="398"/>
      <c r="J308" s="993" t="s">
        <v>179</v>
      </c>
      <c r="K308" s="993"/>
      <c r="L308" s="993"/>
    </row>
    <row r="309" spans="1:12">
      <c r="A309" s="398"/>
      <c r="B309" s="398"/>
      <c r="C309" s="398"/>
      <c r="D309" s="398"/>
      <c r="E309" s="398"/>
      <c r="F309" s="398"/>
      <c r="G309" s="398"/>
      <c r="H309" s="398"/>
      <c r="I309" s="398"/>
      <c r="J309" s="1014" t="s">
        <v>133</v>
      </c>
      <c r="K309" s="1014"/>
      <c r="L309" s="1014"/>
    </row>
    <row r="310" spans="1:12">
      <c r="A310" s="398"/>
      <c r="B310" s="398"/>
      <c r="C310" s="398"/>
      <c r="D310" s="398"/>
      <c r="E310" s="398"/>
      <c r="F310" s="398"/>
      <c r="G310" s="398"/>
      <c r="H310" s="398"/>
      <c r="I310" s="398"/>
      <c r="J310" s="1018" t="s">
        <v>146</v>
      </c>
      <c r="K310" s="1018"/>
      <c r="L310" s="1018"/>
    </row>
    <row r="311" spans="1:12">
      <c r="A311" s="398"/>
      <c r="B311" s="398"/>
      <c r="C311" s="398"/>
      <c r="D311" s="398"/>
      <c r="E311" s="398"/>
      <c r="F311" s="398"/>
      <c r="G311" s="398"/>
      <c r="H311" s="398"/>
      <c r="I311" s="398"/>
      <c r="J311" s="428">
        <v>2556</v>
      </c>
      <c r="K311" s="429"/>
      <c r="L311" s="428">
        <v>2555</v>
      </c>
    </row>
    <row r="312" spans="1:12">
      <c r="A312" s="398"/>
      <c r="B312" s="398" t="s">
        <v>88</v>
      </c>
      <c r="C312" s="398"/>
      <c r="D312" s="398"/>
      <c r="E312" s="398"/>
      <c r="F312" s="398"/>
      <c r="G312" s="398"/>
      <c r="H312" s="398"/>
      <c r="I312" s="398"/>
      <c r="J312" s="363">
        <v>378449373</v>
      </c>
      <c r="K312" s="399"/>
      <c r="L312" s="398"/>
    </row>
    <row r="313" spans="1:12">
      <c r="A313" s="398"/>
      <c r="B313" s="398" t="s">
        <v>89</v>
      </c>
      <c r="C313" s="398"/>
      <c r="D313" s="398"/>
      <c r="E313" s="398"/>
      <c r="F313" s="398"/>
      <c r="G313" s="398"/>
      <c r="H313" s="398"/>
      <c r="I313" s="398"/>
      <c r="J313" s="366">
        <v>-12183181</v>
      </c>
      <c r="K313" s="399"/>
      <c r="L313" s="398"/>
    </row>
    <row r="314" spans="1:12">
      <c r="A314" s="398"/>
      <c r="B314" s="398" t="s">
        <v>90</v>
      </c>
      <c r="C314" s="398"/>
      <c r="D314" s="398"/>
      <c r="E314" s="398"/>
      <c r="F314" s="398"/>
      <c r="G314" s="398"/>
      <c r="H314" s="398"/>
      <c r="I314" s="398"/>
      <c r="J314" s="368">
        <v>30709177.809999999</v>
      </c>
      <c r="K314" s="399"/>
      <c r="L314" s="363">
        <v>6646865</v>
      </c>
    </row>
    <row r="315" spans="1:12">
      <c r="A315" s="398"/>
      <c r="B315" s="398" t="s">
        <v>91</v>
      </c>
      <c r="C315" s="398"/>
      <c r="D315" s="398"/>
      <c r="E315" s="398"/>
      <c r="F315" s="398"/>
      <c r="G315" s="398"/>
      <c r="H315" s="398"/>
      <c r="I315" s="398"/>
      <c r="J315" s="363">
        <v>1006164.4299999999</v>
      </c>
      <c r="K315" s="399"/>
      <c r="L315" s="363">
        <v>676543</v>
      </c>
    </row>
    <row r="316" spans="1:12">
      <c r="A316" s="398"/>
      <c r="B316" s="398" t="s">
        <v>41</v>
      </c>
      <c r="C316" s="398"/>
      <c r="D316" s="398"/>
      <c r="E316" s="398"/>
      <c r="F316" s="398"/>
      <c r="G316" s="398"/>
      <c r="H316" s="398"/>
      <c r="I316" s="398"/>
      <c r="J316" s="363">
        <v>566802</v>
      </c>
      <c r="K316" s="399"/>
      <c r="L316" s="363">
        <v>437362</v>
      </c>
    </row>
    <row r="317" spans="1:12">
      <c r="A317" s="398"/>
      <c r="B317" s="398" t="s">
        <v>92</v>
      </c>
      <c r="C317" s="398"/>
      <c r="D317" s="398"/>
      <c r="E317" s="398"/>
      <c r="F317" s="398"/>
      <c r="G317" s="398"/>
      <c r="H317" s="398"/>
      <c r="I317" s="398"/>
      <c r="J317" s="363">
        <v>11929802</v>
      </c>
      <c r="K317" s="399"/>
      <c r="L317" s="363">
        <v>10171797</v>
      </c>
    </row>
    <row r="318" spans="1:12">
      <c r="A318" s="398"/>
      <c r="B318" s="398" t="s">
        <v>93</v>
      </c>
      <c r="C318" s="398"/>
      <c r="D318" s="398"/>
      <c r="E318" s="398"/>
      <c r="F318" s="398"/>
      <c r="G318" s="398"/>
      <c r="H318" s="398"/>
      <c r="I318" s="398"/>
      <c r="J318" s="363">
        <v>229543</v>
      </c>
      <c r="K318" s="399"/>
      <c r="L318" s="363">
        <v>155862</v>
      </c>
    </row>
    <row r="319" spans="1:12">
      <c r="A319" s="398"/>
      <c r="B319" s="398" t="s">
        <v>94</v>
      </c>
      <c r="C319" s="398"/>
      <c r="D319" s="398"/>
      <c r="E319" s="398"/>
      <c r="F319" s="398"/>
      <c r="G319" s="398"/>
      <c r="H319" s="398"/>
      <c r="I319" s="398"/>
      <c r="J319" s="363">
        <v>9112170</v>
      </c>
      <c r="K319" s="399"/>
      <c r="L319" s="363">
        <v>1657749</v>
      </c>
    </row>
    <row r="320" spans="1:12">
      <c r="A320" s="398"/>
      <c r="B320" s="398" t="s">
        <v>95</v>
      </c>
      <c r="C320" s="398"/>
      <c r="D320" s="398"/>
      <c r="E320" s="398"/>
      <c r="F320" s="398"/>
      <c r="G320" s="398"/>
      <c r="H320" s="398"/>
      <c r="I320" s="398"/>
      <c r="J320" s="363">
        <v>31345940.84</v>
      </c>
      <c r="K320" s="399"/>
      <c r="L320" s="363">
        <v>4768042</v>
      </c>
    </row>
    <row r="322" spans="1:12">
      <c r="A322" s="393" t="s">
        <v>96</v>
      </c>
      <c r="B322" s="394" t="s">
        <v>97</v>
      </c>
      <c r="C322" s="376"/>
      <c r="D322" s="376"/>
      <c r="E322" s="376"/>
      <c r="F322" s="376"/>
      <c r="G322" s="376"/>
      <c r="H322" s="376"/>
      <c r="I322" s="376"/>
      <c r="J322" s="376"/>
      <c r="K322" s="373"/>
      <c r="L322" s="376"/>
    </row>
    <row r="323" spans="1:12">
      <c r="A323" s="393"/>
      <c r="B323" s="394"/>
      <c r="C323" s="376"/>
      <c r="D323" s="376"/>
      <c r="E323" s="376"/>
      <c r="F323" s="376"/>
      <c r="G323" s="376"/>
      <c r="H323" s="376"/>
      <c r="I323" s="376"/>
      <c r="J323" s="376"/>
      <c r="K323" s="373"/>
      <c r="L323" s="376"/>
    </row>
    <row r="324" spans="1:12">
      <c r="A324" s="376"/>
      <c r="B324" s="376" t="s">
        <v>98</v>
      </c>
      <c r="C324" s="376"/>
      <c r="D324" s="376"/>
      <c r="E324" s="376"/>
      <c r="F324" s="376"/>
      <c r="G324" s="376"/>
      <c r="H324" s="376"/>
      <c r="I324" s="376"/>
      <c r="J324" s="376"/>
      <c r="K324" s="373"/>
      <c r="L324" s="376"/>
    </row>
    <row r="325" spans="1:12">
      <c r="A325" s="376"/>
      <c r="B325" s="376"/>
      <c r="C325" s="376"/>
      <c r="D325" s="376"/>
      <c r="E325" s="376"/>
      <c r="F325" s="376"/>
      <c r="G325" s="376"/>
      <c r="H325" s="376"/>
      <c r="I325" s="376"/>
      <c r="J325" s="376"/>
      <c r="K325" s="373"/>
      <c r="L325" s="376"/>
    </row>
    <row r="326" spans="1:12" ht="41.25" customHeight="1">
      <c r="A326" s="376"/>
      <c r="B326" s="992" t="s">
        <v>99</v>
      </c>
      <c r="C326" s="992"/>
      <c r="D326" s="992"/>
      <c r="E326" s="992"/>
      <c r="F326" s="992"/>
      <c r="G326" s="992"/>
      <c r="H326" s="992"/>
      <c r="I326" s="992"/>
      <c r="J326" s="992"/>
      <c r="K326" s="992"/>
      <c r="L326" s="992"/>
    </row>
    <row r="327" spans="1:12">
      <c r="A327" s="376"/>
      <c r="B327" s="376"/>
      <c r="C327" s="376"/>
      <c r="D327" s="376"/>
      <c r="E327" s="376"/>
      <c r="F327" s="376"/>
      <c r="G327" s="376"/>
      <c r="H327" s="376"/>
      <c r="I327" s="376"/>
      <c r="J327" s="376"/>
      <c r="K327" s="373"/>
      <c r="L327" s="376"/>
    </row>
    <row r="328" spans="1:12">
      <c r="A328" s="376"/>
      <c r="B328" s="376"/>
      <c r="C328" s="376"/>
      <c r="D328" s="376"/>
      <c r="E328" s="376"/>
      <c r="F328" s="1019" t="s">
        <v>100</v>
      </c>
      <c r="G328" s="1019"/>
      <c r="H328" s="1019"/>
      <c r="I328" s="376"/>
      <c r="J328" s="1019" t="s">
        <v>101</v>
      </c>
      <c r="K328" s="1019"/>
      <c r="L328" s="1019"/>
    </row>
    <row r="329" spans="1:12">
      <c r="A329" s="376"/>
      <c r="B329" s="376"/>
      <c r="C329" s="376"/>
      <c r="D329" s="376"/>
      <c r="E329" s="376"/>
      <c r="F329" s="422">
        <v>239874</v>
      </c>
      <c r="G329" s="376"/>
      <c r="H329" s="423">
        <v>239600</v>
      </c>
      <c r="I329" s="376"/>
      <c r="J329" s="422">
        <v>239874</v>
      </c>
      <c r="K329" s="376"/>
      <c r="L329" s="423">
        <v>239600</v>
      </c>
    </row>
    <row r="330" spans="1:12">
      <c r="A330" s="376"/>
      <c r="B330" s="376" t="s">
        <v>102</v>
      </c>
      <c r="C330" s="376"/>
      <c r="D330" s="376"/>
      <c r="E330" s="376"/>
      <c r="F330" s="424" t="s">
        <v>103</v>
      </c>
      <c r="G330" s="376"/>
      <c r="H330" s="425">
        <v>16653</v>
      </c>
      <c r="I330" s="376"/>
      <c r="J330" s="424" t="s">
        <v>104</v>
      </c>
      <c r="K330" s="373"/>
      <c r="L330" s="424">
        <v>0.125</v>
      </c>
    </row>
    <row r="331" spans="1:12">
      <c r="A331" s="376"/>
      <c r="B331" s="376" t="s">
        <v>105</v>
      </c>
      <c r="C331" s="376"/>
      <c r="D331" s="376"/>
      <c r="E331" s="376"/>
      <c r="F331" s="425">
        <f>+L104</f>
        <v>604915830.47000003</v>
      </c>
      <c r="G331" s="376"/>
      <c r="H331" s="425">
        <v>651688126</v>
      </c>
      <c r="I331" s="376"/>
      <c r="J331" s="424" t="s">
        <v>106</v>
      </c>
      <c r="K331" s="373"/>
      <c r="L331" s="424" t="s">
        <v>107</v>
      </c>
    </row>
    <row r="333" spans="1:12">
      <c r="A333" s="396" t="s">
        <v>108</v>
      </c>
      <c r="B333" s="397" t="s">
        <v>109</v>
      </c>
      <c r="C333" s="398"/>
      <c r="D333" s="398"/>
      <c r="E333" s="398"/>
      <c r="F333" s="398"/>
      <c r="G333" s="398"/>
      <c r="H333" s="398"/>
      <c r="I333" s="398"/>
      <c r="J333" s="398"/>
      <c r="K333" s="399"/>
      <c r="L333" s="398"/>
    </row>
    <row r="334" spans="1:12">
      <c r="A334" s="398"/>
      <c r="B334" s="398"/>
      <c r="C334" s="398"/>
      <c r="D334" s="398"/>
      <c r="E334" s="398"/>
      <c r="F334" s="398"/>
      <c r="G334" s="398"/>
      <c r="H334" s="398"/>
      <c r="I334" s="398"/>
      <c r="J334" s="999" t="s">
        <v>179</v>
      </c>
      <c r="K334" s="999"/>
      <c r="L334" s="999"/>
    </row>
    <row r="335" spans="1:12">
      <c r="A335" s="398"/>
      <c r="B335" s="398"/>
      <c r="C335" s="398"/>
      <c r="D335" s="398"/>
      <c r="E335" s="398"/>
      <c r="F335" s="398"/>
      <c r="G335" s="398"/>
      <c r="H335" s="398"/>
      <c r="I335" s="398"/>
      <c r="J335" s="356" t="s">
        <v>1292</v>
      </c>
      <c r="K335" s="362"/>
      <c r="L335" s="356" t="s">
        <v>1316</v>
      </c>
    </row>
    <row r="336" spans="1:12">
      <c r="A336" s="398"/>
      <c r="B336" s="398" t="s">
        <v>110</v>
      </c>
      <c r="C336" s="398"/>
      <c r="D336" s="398"/>
      <c r="E336" s="398"/>
      <c r="F336" s="398"/>
      <c r="G336" s="398"/>
      <c r="H336" s="398"/>
      <c r="I336" s="398"/>
      <c r="J336" s="363">
        <v>2082599220</v>
      </c>
      <c r="K336" s="399"/>
      <c r="L336" s="363">
        <v>1576151698</v>
      </c>
    </row>
    <row r="337" spans="1:12">
      <c r="A337" s="398"/>
      <c r="B337" s="398" t="s">
        <v>111</v>
      </c>
      <c r="C337" s="398"/>
      <c r="D337" s="398"/>
      <c r="E337" s="398"/>
      <c r="F337" s="398"/>
      <c r="G337" s="398"/>
      <c r="H337" s="398"/>
      <c r="I337" s="398"/>
      <c r="J337" s="398">
        <v>89</v>
      </c>
      <c r="K337" s="399"/>
      <c r="L337" s="398">
        <v>85</v>
      </c>
    </row>
    <row r="338" spans="1:12">
      <c r="A338" s="398"/>
      <c r="B338" s="398" t="s">
        <v>112</v>
      </c>
      <c r="C338" s="398"/>
      <c r="D338" s="398"/>
      <c r="E338" s="398"/>
      <c r="F338" s="398"/>
      <c r="G338" s="398"/>
      <c r="H338" s="398"/>
      <c r="I338" s="398"/>
      <c r="J338" s="363">
        <v>170828950</v>
      </c>
      <c r="K338" s="399"/>
      <c r="L338" s="363">
        <v>363546675</v>
      </c>
    </row>
    <row r="339" spans="1:12">
      <c r="A339" s="398"/>
      <c r="B339" s="398" t="s">
        <v>111</v>
      </c>
      <c r="C339" s="398"/>
      <c r="D339" s="398"/>
      <c r="E339" s="398"/>
      <c r="F339" s="398"/>
      <c r="G339" s="398"/>
      <c r="H339" s="398"/>
      <c r="I339" s="398"/>
      <c r="J339" s="398">
        <v>80</v>
      </c>
      <c r="K339" s="399"/>
      <c r="L339" s="398">
        <v>75</v>
      </c>
    </row>
    <row r="340" spans="1:12">
      <c r="A340" s="398"/>
      <c r="B340" s="398"/>
      <c r="C340" s="398"/>
      <c r="D340" s="398"/>
      <c r="E340" s="398"/>
      <c r="F340" s="398"/>
      <c r="G340" s="398"/>
      <c r="H340" s="398"/>
      <c r="I340" s="398"/>
      <c r="J340" s="398"/>
      <c r="K340" s="399"/>
      <c r="L340" s="398"/>
    </row>
    <row r="341" spans="1:12">
      <c r="A341" s="396" t="s">
        <v>113</v>
      </c>
      <c r="B341" s="397" t="s">
        <v>114</v>
      </c>
      <c r="C341" s="398"/>
      <c r="D341" s="398"/>
      <c r="E341" s="398"/>
      <c r="F341" s="398"/>
      <c r="G341" s="398"/>
      <c r="H341" s="398"/>
      <c r="I341" s="398"/>
      <c r="J341" s="398"/>
      <c r="K341" s="399"/>
      <c r="L341" s="398"/>
    </row>
    <row r="342" spans="1:12">
      <c r="A342" s="398"/>
      <c r="B342" s="398"/>
      <c r="C342" s="398"/>
      <c r="D342" s="398"/>
      <c r="E342" s="398"/>
      <c r="F342" s="398"/>
      <c r="G342" s="398"/>
      <c r="H342" s="398"/>
      <c r="I342" s="398"/>
      <c r="J342" s="398"/>
      <c r="K342" s="399"/>
      <c r="L342" s="398"/>
    </row>
    <row r="343" spans="1:12" ht="41.25" customHeight="1">
      <c r="A343" s="398"/>
      <c r="B343" s="997" t="s">
        <v>151</v>
      </c>
      <c r="C343" s="997"/>
      <c r="D343" s="997"/>
      <c r="E343" s="997"/>
      <c r="F343" s="997"/>
      <c r="G343" s="997"/>
      <c r="H343" s="997"/>
      <c r="I343" s="997"/>
      <c r="J343" s="997"/>
      <c r="K343" s="997"/>
      <c r="L343" s="997"/>
    </row>
    <row r="344" spans="1:12">
      <c r="A344" s="398"/>
      <c r="B344" s="398"/>
      <c r="C344" s="398"/>
      <c r="D344" s="398"/>
      <c r="E344" s="398"/>
      <c r="F344" s="398"/>
      <c r="G344" s="398"/>
      <c r="H344" s="398"/>
      <c r="I344" s="398"/>
      <c r="J344" s="398"/>
      <c r="K344" s="399"/>
      <c r="L344" s="398"/>
    </row>
    <row r="345" spans="1:12">
      <c r="A345" s="398"/>
      <c r="B345" s="398" t="s">
        <v>150</v>
      </c>
      <c r="C345" s="398"/>
      <c r="D345" s="398"/>
      <c r="E345" s="398"/>
      <c r="F345" s="398"/>
      <c r="G345" s="398"/>
      <c r="H345" s="398"/>
      <c r="I345" s="398"/>
      <c r="J345" s="398"/>
      <c r="K345" s="399"/>
      <c r="L345" s="398"/>
    </row>
    <row r="346" spans="1:12">
      <c r="A346" s="398"/>
      <c r="B346" s="398"/>
      <c r="C346" s="398"/>
      <c r="D346" s="398"/>
      <c r="E346" s="398"/>
      <c r="F346" s="398"/>
      <c r="G346" s="398"/>
      <c r="H346" s="398"/>
      <c r="I346" s="398"/>
      <c r="J346" s="398"/>
      <c r="K346" s="399"/>
      <c r="L346" s="4" t="s">
        <v>1315</v>
      </c>
    </row>
    <row r="347" spans="1:12">
      <c r="A347" s="398"/>
      <c r="B347" s="398"/>
      <c r="C347" s="398"/>
      <c r="D347" s="398" t="s">
        <v>115</v>
      </c>
      <c r="E347" s="398"/>
      <c r="F347" s="398"/>
      <c r="G347" s="398"/>
      <c r="H347" s="398"/>
      <c r="I347" s="398"/>
      <c r="J347" s="398"/>
      <c r="K347" s="399"/>
      <c r="L347" s="398">
        <v>265.17</v>
      </c>
    </row>
    <row r="348" spans="1:12">
      <c r="A348" s="398"/>
      <c r="B348" s="398"/>
      <c r="C348" s="398"/>
      <c r="D348" s="398" t="s">
        <v>116</v>
      </c>
      <c r="E348" s="398"/>
      <c r="F348" s="398"/>
      <c r="G348" s="398"/>
      <c r="H348" s="398"/>
      <c r="I348" s="398"/>
      <c r="J348" s="398"/>
      <c r="K348" s="399"/>
      <c r="L348" s="426">
        <v>735.85</v>
      </c>
    </row>
    <row r="349" spans="1:12" ht="21" thickBot="1">
      <c r="A349" s="398"/>
      <c r="B349" s="398"/>
      <c r="C349" s="398"/>
      <c r="D349" s="398" t="s">
        <v>1330</v>
      </c>
      <c r="E349" s="398"/>
      <c r="F349" s="398"/>
      <c r="G349" s="398"/>
      <c r="H349" s="398"/>
      <c r="I349" s="398"/>
      <c r="J349" s="398"/>
      <c r="K349" s="399"/>
      <c r="L349" s="427">
        <f>SUM(L347:L348)</f>
        <v>1001.02</v>
      </c>
    </row>
    <row r="350" spans="1:12" ht="21" thickTop="1">
      <c r="A350" s="398"/>
      <c r="B350" s="398"/>
      <c r="C350" s="398"/>
      <c r="D350" s="398"/>
      <c r="E350" s="398"/>
      <c r="F350" s="398"/>
      <c r="G350" s="398"/>
      <c r="H350" s="398"/>
      <c r="I350" s="398"/>
      <c r="J350" s="398"/>
      <c r="K350" s="399"/>
      <c r="L350" s="398"/>
    </row>
    <row r="351" spans="1:12" ht="41.25" customHeight="1">
      <c r="A351" s="398"/>
      <c r="B351" s="997" t="s">
        <v>152</v>
      </c>
      <c r="C351" s="997"/>
      <c r="D351" s="997"/>
      <c r="E351" s="997"/>
      <c r="F351" s="997"/>
      <c r="G351" s="997"/>
      <c r="H351" s="997"/>
      <c r="I351" s="997"/>
      <c r="J351" s="997"/>
      <c r="K351" s="997"/>
      <c r="L351" s="997"/>
    </row>
    <row r="352" spans="1:12">
      <c r="A352" s="398"/>
      <c r="B352" s="398"/>
      <c r="C352" s="398"/>
      <c r="D352" s="398"/>
      <c r="E352" s="398"/>
      <c r="F352" s="398"/>
      <c r="G352" s="398"/>
      <c r="H352" s="398"/>
      <c r="I352" s="398"/>
      <c r="J352" s="398"/>
      <c r="K352" s="399"/>
      <c r="L352" s="398"/>
    </row>
    <row r="353" spans="1:12" ht="41.25" customHeight="1">
      <c r="A353" s="398"/>
      <c r="B353" s="997" t="s">
        <v>117</v>
      </c>
      <c r="C353" s="997"/>
      <c r="D353" s="997"/>
      <c r="E353" s="997"/>
      <c r="F353" s="997"/>
      <c r="G353" s="997"/>
      <c r="H353" s="997"/>
      <c r="I353" s="997"/>
      <c r="J353" s="997"/>
      <c r="K353" s="997"/>
      <c r="L353" s="997"/>
    </row>
    <row r="354" spans="1:12">
      <c r="A354" s="398"/>
      <c r="B354" s="398"/>
      <c r="C354" s="398"/>
      <c r="D354" s="398"/>
      <c r="E354" s="398"/>
      <c r="F354" s="398"/>
      <c r="G354" s="398"/>
      <c r="H354" s="398"/>
      <c r="I354" s="398"/>
      <c r="J354" s="398"/>
      <c r="K354" s="399"/>
      <c r="L354" s="398"/>
    </row>
    <row r="355" spans="1:12" ht="41.25" customHeight="1">
      <c r="A355" s="398"/>
      <c r="B355" s="1020" t="s">
        <v>118</v>
      </c>
      <c r="C355" s="1020"/>
      <c r="D355" s="1020"/>
      <c r="E355" s="1020"/>
      <c r="F355" s="1020"/>
      <c r="G355" s="1020"/>
      <c r="H355" s="1020"/>
      <c r="I355" s="1020"/>
      <c r="J355" s="1020"/>
      <c r="K355" s="1020"/>
      <c r="L355" s="1020"/>
    </row>
    <row r="356" spans="1:12">
      <c r="A356" s="398"/>
      <c r="B356" s="398"/>
      <c r="C356" s="398"/>
      <c r="D356" s="398"/>
      <c r="E356" s="398"/>
      <c r="F356" s="398"/>
      <c r="G356" s="398"/>
      <c r="H356" s="398"/>
      <c r="I356" s="398"/>
      <c r="J356" s="398"/>
      <c r="K356" s="399"/>
      <c r="L356" s="398"/>
    </row>
    <row r="357" spans="1:12" ht="41.25" customHeight="1">
      <c r="A357" s="398"/>
      <c r="B357" s="1020" t="s">
        <v>119</v>
      </c>
      <c r="C357" s="1020"/>
      <c r="D357" s="1020"/>
      <c r="E357" s="1020"/>
      <c r="F357" s="1020"/>
      <c r="G357" s="1020"/>
      <c r="H357" s="1020"/>
      <c r="I357" s="1020"/>
      <c r="J357" s="1020"/>
      <c r="K357" s="1020"/>
      <c r="L357" s="1020"/>
    </row>
    <row r="358" spans="1:12">
      <c r="A358" s="398"/>
      <c r="B358" s="398"/>
      <c r="C358" s="398"/>
      <c r="D358" s="398"/>
      <c r="E358" s="398"/>
      <c r="F358" s="398"/>
      <c r="G358" s="398"/>
      <c r="H358" s="398"/>
      <c r="I358" s="398"/>
      <c r="J358" s="398"/>
      <c r="K358" s="399"/>
      <c r="L358" s="398"/>
    </row>
    <row r="359" spans="1:12">
      <c r="A359" s="398"/>
      <c r="B359" s="1020" t="s">
        <v>120</v>
      </c>
      <c r="C359" s="1020"/>
      <c r="D359" s="1020"/>
      <c r="E359" s="1020"/>
      <c r="F359" s="1020"/>
      <c r="G359" s="1020"/>
      <c r="H359" s="1020"/>
      <c r="I359" s="1020"/>
      <c r="J359" s="1020"/>
      <c r="K359" s="1020"/>
      <c r="L359" s="1020"/>
    </row>
    <row r="361" spans="1:12">
      <c r="A361" s="396" t="s">
        <v>121</v>
      </c>
      <c r="B361" s="397" t="s">
        <v>122</v>
      </c>
      <c r="C361" s="398"/>
      <c r="D361" s="398"/>
      <c r="E361" s="398"/>
      <c r="F361" s="398"/>
      <c r="G361" s="398"/>
      <c r="H361" s="398"/>
      <c r="I361" s="398"/>
      <c r="J361" s="398"/>
      <c r="K361" s="399"/>
      <c r="L361" s="398"/>
    </row>
    <row r="362" spans="1:12">
      <c r="A362" s="398"/>
      <c r="B362" s="398"/>
      <c r="C362" s="398"/>
      <c r="D362" s="398"/>
      <c r="E362" s="398"/>
      <c r="F362" s="398"/>
      <c r="G362" s="398"/>
      <c r="H362" s="398"/>
      <c r="I362" s="398"/>
      <c r="J362" s="398"/>
      <c r="K362" s="399"/>
      <c r="L362" s="398"/>
    </row>
    <row r="363" spans="1:12" ht="62.25" customHeight="1">
      <c r="A363" s="398"/>
      <c r="B363" s="997" t="s">
        <v>153</v>
      </c>
      <c r="C363" s="997"/>
      <c r="D363" s="997"/>
      <c r="E363" s="997"/>
      <c r="F363" s="997"/>
      <c r="G363" s="997"/>
      <c r="H363" s="997"/>
      <c r="I363" s="997"/>
      <c r="J363" s="997"/>
      <c r="K363" s="997"/>
      <c r="L363" s="997"/>
    </row>
    <row r="364" spans="1:12">
      <c r="A364" s="398"/>
      <c r="B364" s="398"/>
      <c r="C364" s="398"/>
      <c r="D364" s="398"/>
      <c r="E364" s="398"/>
      <c r="F364" s="398"/>
      <c r="G364" s="398"/>
      <c r="H364" s="398"/>
      <c r="I364" s="398"/>
      <c r="J364" s="398"/>
      <c r="K364" s="399"/>
      <c r="L364" s="398"/>
    </row>
    <row r="367" spans="1:12">
      <c r="A367" s="340" t="s">
        <v>123</v>
      </c>
      <c r="B367" s="341" t="s">
        <v>124</v>
      </c>
    </row>
    <row r="369" spans="2:2">
      <c r="B369" s="337" t="s">
        <v>132</v>
      </c>
    </row>
  </sheetData>
  <mergeCells count="149"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  <mergeCell ref="J271:L271"/>
    <mergeCell ref="B278:L278"/>
    <mergeCell ref="J280:L280"/>
    <mergeCell ref="J294:L294"/>
    <mergeCell ref="B196:L196"/>
    <mergeCell ref="B198:L198"/>
    <mergeCell ref="B200:L200"/>
    <mergeCell ref="J202:L202"/>
    <mergeCell ref="J295:L295"/>
    <mergeCell ref="B169:D169"/>
    <mergeCell ref="F169:H169"/>
    <mergeCell ref="B171:D171"/>
    <mergeCell ref="B174:D174"/>
    <mergeCell ref="J172:J173"/>
    <mergeCell ref="L172:L173"/>
    <mergeCell ref="J216:L216"/>
    <mergeCell ref="J232:L232"/>
    <mergeCell ref="J182:L182"/>
    <mergeCell ref="B183:D183"/>
    <mergeCell ref="J183:L183"/>
    <mergeCell ref="B184:D184"/>
    <mergeCell ref="F184:H184"/>
    <mergeCell ref="J187:J188"/>
    <mergeCell ref="L187:L188"/>
    <mergeCell ref="B162:F162"/>
    <mergeCell ref="H162:L162"/>
    <mergeCell ref="B164:L164"/>
    <mergeCell ref="J166:L166"/>
    <mergeCell ref="H163:L163"/>
    <mergeCell ref="J167:L167"/>
    <mergeCell ref="B168:D168"/>
    <mergeCell ref="J168:L168"/>
    <mergeCell ref="J181:L181"/>
    <mergeCell ref="B159:F159"/>
    <mergeCell ref="H159:L159"/>
    <mergeCell ref="B160:F160"/>
    <mergeCell ref="H160:L160"/>
    <mergeCell ref="B161:F161"/>
    <mergeCell ref="H161:L161"/>
    <mergeCell ref="B156:F156"/>
    <mergeCell ref="H156:L156"/>
    <mergeCell ref="B157:F157"/>
    <mergeCell ref="H157:L157"/>
    <mergeCell ref="B158:F158"/>
    <mergeCell ref="H158:L158"/>
    <mergeCell ref="B153:F153"/>
    <mergeCell ref="H153:L153"/>
    <mergeCell ref="B154:F154"/>
    <mergeCell ref="H154:L154"/>
    <mergeCell ref="B155:F155"/>
    <mergeCell ref="H155:L155"/>
    <mergeCell ref="B150:F150"/>
    <mergeCell ref="H150:L150"/>
    <mergeCell ref="B151:F151"/>
    <mergeCell ref="H151:L151"/>
    <mergeCell ref="B152:F152"/>
    <mergeCell ref="H152:L152"/>
    <mergeCell ref="B147:F147"/>
    <mergeCell ref="H147:L147"/>
    <mergeCell ref="B148:F148"/>
    <mergeCell ref="H148:L148"/>
    <mergeCell ref="B149:F149"/>
    <mergeCell ref="H149:L149"/>
    <mergeCell ref="B144:F144"/>
    <mergeCell ref="H144:L144"/>
    <mergeCell ref="B145:F145"/>
    <mergeCell ref="H145:L145"/>
    <mergeCell ref="B146:F146"/>
    <mergeCell ref="H146:L146"/>
    <mergeCell ref="B141:F141"/>
    <mergeCell ref="H141:L141"/>
    <mergeCell ref="B142:F142"/>
    <mergeCell ref="H142:L142"/>
    <mergeCell ref="B143:F143"/>
    <mergeCell ref="H143:L143"/>
    <mergeCell ref="B138:F138"/>
    <mergeCell ref="H138:L138"/>
    <mergeCell ref="B139:F139"/>
    <mergeCell ref="H139:L139"/>
    <mergeCell ref="B140:F140"/>
    <mergeCell ref="H140:L140"/>
    <mergeCell ref="B131:L131"/>
    <mergeCell ref="B133:L133"/>
    <mergeCell ref="B135:F135"/>
    <mergeCell ref="H135:L135"/>
    <mergeCell ref="B137:F137"/>
    <mergeCell ref="H137:L137"/>
    <mergeCell ref="B126:L126"/>
    <mergeCell ref="F113:H113"/>
    <mergeCell ref="F114:H114"/>
    <mergeCell ref="F115:H115"/>
    <mergeCell ref="F116:H116"/>
    <mergeCell ref="F117:H117"/>
    <mergeCell ref="F119:H119"/>
    <mergeCell ref="B120:L120"/>
    <mergeCell ref="B122:L122"/>
    <mergeCell ref="B124:L124"/>
    <mergeCell ref="F118:H118"/>
    <mergeCell ref="B107:L107"/>
    <mergeCell ref="J108:L108"/>
    <mergeCell ref="F109:H109"/>
    <mergeCell ref="F110:H110"/>
    <mergeCell ref="F111:H111"/>
    <mergeCell ref="F112:H112"/>
    <mergeCell ref="J49:L49"/>
    <mergeCell ref="B59:L59"/>
    <mergeCell ref="B61:L61"/>
    <mergeCell ref="B63:L63"/>
    <mergeCell ref="B73:L73"/>
    <mergeCell ref="J93:L93"/>
    <mergeCell ref="J44:L44"/>
    <mergeCell ref="J45:L45"/>
    <mergeCell ref="J46:L46"/>
    <mergeCell ref="B23:L23"/>
    <mergeCell ref="B25:L25"/>
    <mergeCell ref="B27:L27"/>
    <mergeCell ref="B31:L31"/>
    <mergeCell ref="B33:L33"/>
    <mergeCell ref="J35:L35"/>
    <mergeCell ref="B8:L8"/>
    <mergeCell ref="B10:L10"/>
    <mergeCell ref="B12:L12"/>
    <mergeCell ref="B14:L14"/>
    <mergeCell ref="B18:L18"/>
    <mergeCell ref="B20:L20"/>
    <mergeCell ref="J41:L41"/>
    <mergeCell ref="J42:L42"/>
    <mergeCell ref="J43:L43"/>
  </mergeCells>
  <phoneticPr fontId="156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A1:N123"/>
  <sheetViews>
    <sheetView tabSelected="1" view="pageBreakPreview" zoomScale="110" zoomScaleNormal="100" zoomScaleSheetLayoutView="110" workbookViewId="0">
      <selection activeCell="D1" sqref="D1"/>
    </sheetView>
  </sheetViews>
  <sheetFormatPr defaultRowHeight="23.1" customHeight="1"/>
  <cols>
    <col min="1" max="3" width="2.140625" style="839" customWidth="1"/>
    <col min="4" max="4" width="27.85546875" style="839" customWidth="1"/>
    <col min="5" max="5" width="5" style="839" customWidth="1"/>
    <col min="6" max="6" width="0.7109375" style="839" customWidth="1"/>
    <col min="7" max="7" width="11.42578125" style="839" customWidth="1"/>
    <col min="8" max="8" width="0.7109375" style="839" customWidth="1"/>
    <col min="9" max="9" width="11.42578125" style="839" customWidth="1"/>
    <col min="10" max="10" width="0.7109375" style="839" customWidth="1"/>
    <col min="11" max="11" width="11.42578125" style="839" customWidth="1"/>
    <col min="12" max="12" width="0.7109375" style="839" customWidth="1"/>
    <col min="13" max="13" width="11.42578125" style="839" customWidth="1"/>
    <col min="14" max="14" width="3.42578125" style="839" customWidth="1"/>
    <col min="15" max="15" width="5.85546875" style="839" customWidth="1"/>
    <col min="16" max="16384" width="9.140625" style="839"/>
  </cols>
  <sheetData>
    <row r="1" spans="1:13" s="841" customFormat="1" ht="23.1" customHeight="1">
      <c r="J1" s="842"/>
      <c r="M1" s="817" t="s">
        <v>1809</v>
      </c>
    </row>
    <row r="2" spans="1:13" s="841" customFormat="1" ht="23.1" customHeight="1">
      <c r="J2" s="842"/>
      <c r="M2" s="817" t="s">
        <v>1810</v>
      </c>
    </row>
    <row r="3" spans="1:13" s="841" customFormat="1" ht="23.1" customHeight="1">
      <c r="A3" s="1026" t="s">
        <v>1812</v>
      </c>
      <c r="B3" s="1027"/>
      <c r="C3" s="1027"/>
      <c r="D3" s="1027"/>
      <c r="E3" s="1027"/>
      <c r="F3" s="1027"/>
      <c r="G3" s="1027"/>
      <c r="H3" s="1027"/>
      <c r="I3" s="1027"/>
      <c r="J3" s="1027"/>
      <c r="K3" s="1027"/>
      <c r="L3" s="1027"/>
      <c r="M3" s="1027"/>
    </row>
    <row r="4" spans="1:13" ht="23.1" customHeight="1">
      <c r="A4" s="1025" t="s">
        <v>1885</v>
      </c>
      <c r="B4" s="1025"/>
      <c r="C4" s="1025"/>
      <c r="D4" s="1025"/>
      <c r="E4" s="1025"/>
      <c r="F4" s="1025"/>
      <c r="G4" s="1025"/>
      <c r="H4" s="1025"/>
      <c r="I4" s="1025"/>
      <c r="J4" s="1025"/>
      <c r="K4" s="1025"/>
      <c r="L4" s="1025"/>
      <c r="M4" s="1025"/>
    </row>
    <row r="5" spans="1:13" ht="23.1" customHeight="1">
      <c r="A5" s="1025" t="s">
        <v>182</v>
      </c>
      <c r="B5" s="1025"/>
      <c r="C5" s="1025"/>
      <c r="D5" s="1025"/>
      <c r="E5" s="1025"/>
      <c r="F5" s="1025"/>
      <c r="G5" s="1025"/>
      <c r="H5" s="1025"/>
      <c r="I5" s="1025"/>
      <c r="J5" s="1025"/>
      <c r="K5" s="1025"/>
      <c r="L5" s="1025"/>
      <c r="M5" s="1025"/>
    </row>
    <row r="6" spans="1:13" ht="23.1" customHeight="1">
      <c r="A6" s="1025" t="s">
        <v>1903</v>
      </c>
      <c r="B6" s="1025"/>
      <c r="C6" s="1025"/>
      <c r="D6" s="1025"/>
      <c r="E6" s="1025"/>
      <c r="F6" s="1025"/>
      <c r="G6" s="1025"/>
      <c r="H6" s="1025"/>
      <c r="I6" s="1025"/>
      <c r="J6" s="1025"/>
      <c r="K6" s="1025"/>
      <c r="L6" s="1025"/>
      <c r="M6" s="1025"/>
    </row>
    <row r="7" spans="1:13" ht="23.1" customHeight="1">
      <c r="A7" s="964"/>
      <c r="B7" s="964"/>
      <c r="C7" s="964"/>
      <c r="D7" s="964"/>
      <c r="E7" s="964"/>
      <c r="F7" s="964"/>
      <c r="G7" s="964"/>
      <c r="H7" s="964"/>
      <c r="I7" s="964"/>
      <c r="J7" s="964"/>
      <c r="K7" s="964"/>
      <c r="L7" s="964"/>
      <c r="M7" s="964"/>
    </row>
    <row r="8" spans="1:13" s="830" customFormat="1" ht="23.1" customHeight="1">
      <c r="A8" s="1021" t="s">
        <v>183</v>
      </c>
      <c r="B8" s="1021"/>
      <c r="C8" s="1021"/>
      <c r="D8" s="1021"/>
      <c r="E8" s="1021"/>
      <c r="F8" s="1021"/>
      <c r="G8" s="1021"/>
      <c r="H8" s="1021"/>
      <c r="I8" s="1021"/>
      <c r="J8" s="1021"/>
      <c r="K8" s="1021"/>
      <c r="L8" s="1021"/>
      <c r="M8" s="1021"/>
    </row>
    <row r="9" spans="1:13" s="830" customFormat="1" ht="20.100000000000001" customHeight="1">
      <c r="G9" s="1022" t="s">
        <v>1886</v>
      </c>
      <c r="H9" s="1022"/>
      <c r="I9" s="1022"/>
      <c r="J9" s="1022"/>
      <c r="K9" s="1022"/>
      <c r="L9" s="1022"/>
      <c r="M9" s="1022"/>
    </row>
    <row r="10" spans="1:13" s="830" customFormat="1" ht="20.100000000000001" customHeight="1">
      <c r="D10" s="843"/>
      <c r="E10" s="843"/>
      <c r="G10" s="1023" t="s">
        <v>1786</v>
      </c>
      <c r="H10" s="1023"/>
      <c r="I10" s="1023"/>
      <c r="J10" s="844"/>
      <c r="K10" s="1023" t="s">
        <v>1787</v>
      </c>
      <c r="L10" s="1023"/>
      <c r="M10" s="1023"/>
    </row>
    <row r="11" spans="1:13" s="830" customFormat="1" ht="20.100000000000001" customHeight="1">
      <c r="D11" s="843"/>
      <c r="E11" s="843"/>
      <c r="G11" s="1024" t="s">
        <v>1902</v>
      </c>
      <c r="H11" s="1024"/>
      <c r="I11" s="1024"/>
      <c r="J11" s="844"/>
      <c r="K11" s="1024" t="s">
        <v>1902</v>
      </c>
      <c r="L11" s="1024"/>
      <c r="M11" s="1024"/>
    </row>
    <row r="12" spans="1:13" s="830" customFormat="1" ht="20.100000000000001" customHeight="1">
      <c r="D12" s="843"/>
      <c r="E12" s="843"/>
      <c r="G12" s="845" t="s">
        <v>1904</v>
      </c>
      <c r="H12" s="845"/>
      <c r="I12" s="845" t="s">
        <v>1811</v>
      </c>
      <c r="J12" s="844"/>
      <c r="K12" s="845" t="s">
        <v>1904</v>
      </c>
      <c r="L12" s="845"/>
      <c r="M12" s="845" t="s">
        <v>1811</v>
      </c>
    </row>
    <row r="13" spans="1:13" s="830" customFormat="1" ht="20.100000000000001" customHeight="1">
      <c r="E13" s="963" t="s">
        <v>184</v>
      </c>
      <c r="G13" s="846" t="s">
        <v>1894</v>
      </c>
      <c r="H13" s="847"/>
      <c r="I13" s="846" t="s">
        <v>1887</v>
      </c>
      <c r="J13" s="844"/>
      <c r="K13" s="846" t="s">
        <v>1894</v>
      </c>
      <c r="L13" s="847"/>
      <c r="M13" s="846" t="s">
        <v>1887</v>
      </c>
    </row>
    <row r="14" spans="1:13" s="830" customFormat="1" ht="20.100000000000001" customHeight="1">
      <c r="A14" s="831" t="s">
        <v>185</v>
      </c>
    </row>
    <row r="15" spans="1:13" s="830" customFormat="1" ht="20.100000000000001" customHeight="1">
      <c r="B15" s="830" t="s">
        <v>186</v>
      </c>
      <c r="E15" s="848">
        <v>6</v>
      </c>
      <c r="F15" s="849"/>
      <c r="G15" s="850">
        <v>28453352</v>
      </c>
      <c r="H15" s="829"/>
      <c r="I15" s="850">
        <v>23982790</v>
      </c>
      <c r="J15" s="829"/>
      <c r="K15" s="850">
        <v>13712471</v>
      </c>
      <c r="L15" s="850"/>
      <c r="M15" s="850">
        <v>22617106</v>
      </c>
    </row>
    <row r="16" spans="1:13" s="830" customFormat="1" ht="20.100000000000001" customHeight="1">
      <c r="B16" s="830" t="s">
        <v>1789</v>
      </c>
      <c r="E16" s="848">
        <v>7</v>
      </c>
      <c r="F16" s="849"/>
      <c r="G16" s="850">
        <v>412728548</v>
      </c>
      <c r="H16" s="829"/>
      <c r="I16" s="850">
        <v>432435676</v>
      </c>
      <c r="J16" s="829"/>
      <c r="K16" s="850">
        <v>382770465</v>
      </c>
      <c r="L16" s="850"/>
      <c r="M16" s="850">
        <v>415185740</v>
      </c>
    </row>
    <row r="17" spans="1:14" s="830" customFormat="1" ht="20.100000000000001" customHeight="1">
      <c r="B17" s="830" t="s">
        <v>1884</v>
      </c>
      <c r="E17" s="848">
        <v>5</v>
      </c>
      <c r="F17" s="849"/>
      <c r="G17" s="850">
        <v>80286025</v>
      </c>
      <c r="H17" s="829"/>
      <c r="I17" s="850">
        <v>64980499</v>
      </c>
      <c r="J17" s="829"/>
      <c r="K17" s="850">
        <v>956686278</v>
      </c>
      <c r="L17" s="850"/>
      <c r="M17" s="850">
        <v>318040989</v>
      </c>
    </row>
    <row r="18" spans="1:14" s="830" customFormat="1" ht="20.100000000000001" customHeight="1">
      <c r="B18" s="830" t="s">
        <v>1888</v>
      </c>
      <c r="E18" s="848">
        <v>8</v>
      </c>
      <c r="F18" s="851"/>
      <c r="G18" s="850">
        <v>5788532271</v>
      </c>
      <c r="H18" s="829"/>
      <c r="I18" s="850">
        <v>4543884638</v>
      </c>
      <c r="J18" s="829"/>
      <c r="K18" s="850">
        <v>4103424886</v>
      </c>
      <c r="L18" s="850"/>
      <c r="M18" s="850">
        <v>4060116133</v>
      </c>
    </row>
    <row r="19" spans="1:14" s="830" customFormat="1" ht="20.100000000000001" customHeight="1">
      <c r="A19" s="831" t="s">
        <v>189</v>
      </c>
      <c r="E19" s="849"/>
      <c r="F19" s="849"/>
      <c r="G19" s="852">
        <v>6310000196</v>
      </c>
      <c r="H19" s="829"/>
      <c r="I19" s="852">
        <v>5065283603</v>
      </c>
      <c r="J19" s="829"/>
      <c r="K19" s="852">
        <v>5456594100</v>
      </c>
      <c r="L19" s="832"/>
      <c r="M19" s="852">
        <v>4815959968</v>
      </c>
    </row>
    <row r="20" spans="1:14" s="830" customFormat="1" ht="20.100000000000001" customHeight="1">
      <c r="A20" s="831" t="s">
        <v>190</v>
      </c>
      <c r="F20" s="849"/>
      <c r="G20" s="780"/>
      <c r="H20" s="832"/>
      <c r="I20" s="780"/>
      <c r="J20" s="780"/>
      <c r="K20" s="780"/>
      <c r="L20" s="780"/>
      <c r="M20" s="780"/>
    </row>
    <row r="21" spans="1:14" s="830" customFormat="1" ht="20.100000000000001" customHeight="1">
      <c r="A21" s="831"/>
      <c r="B21" s="830" t="s">
        <v>1889</v>
      </c>
      <c r="E21" s="851">
        <v>9</v>
      </c>
      <c r="F21" s="851"/>
      <c r="G21" s="850">
        <v>0</v>
      </c>
      <c r="H21" s="829"/>
      <c r="I21" s="850">
        <v>0</v>
      </c>
      <c r="J21" s="829"/>
      <c r="K21" s="850">
        <v>31240625</v>
      </c>
      <c r="L21" s="832"/>
      <c r="M21" s="850">
        <v>30990700</v>
      </c>
    </row>
    <row r="22" spans="1:14" s="830" customFormat="1" ht="20.100000000000001" customHeight="1">
      <c r="B22" s="830" t="s">
        <v>1790</v>
      </c>
      <c r="E22" s="851">
        <v>10</v>
      </c>
      <c r="F22" s="851"/>
      <c r="G22" s="850">
        <v>14725590</v>
      </c>
      <c r="H22" s="829"/>
      <c r="I22" s="850">
        <v>21617811</v>
      </c>
      <c r="J22" s="829"/>
      <c r="K22" s="850">
        <v>14053998</v>
      </c>
      <c r="L22" s="832"/>
      <c r="M22" s="850">
        <v>21406899</v>
      </c>
    </row>
    <row r="23" spans="1:14" s="830" customFormat="1" ht="20.100000000000001" customHeight="1">
      <c r="B23" s="830" t="s">
        <v>1791</v>
      </c>
      <c r="E23" s="829"/>
      <c r="F23" s="832"/>
      <c r="G23" s="850">
        <v>471058</v>
      </c>
      <c r="H23" s="853"/>
      <c r="I23" s="850">
        <v>355135</v>
      </c>
      <c r="J23" s="853"/>
      <c r="K23" s="850">
        <v>471058</v>
      </c>
      <c r="L23" s="832"/>
      <c r="M23" s="850">
        <v>355135</v>
      </c>
    </row>
    <row r="24" spans="1:14" s="830" customFormat="1" ht="20.100000000000001" customHeight="1">
      <c r="B24" s="830" t="s">
        <v>1792</v>
      </c>
      <c r="E24" s="829">
        <v>11</v>
      </c>
      <c r="F24" s="832"/>
      <c r="G24" s="850">
        <v>24714540</v>
      </c>
      <c r="H24" s="853"/>
      <c r="I24" s="850">
        <v>26259419</v>
      </c>
      <c r="J24" s="853"/>
      <c r="K24" s="850">
        <v>19827592</v>
      </c>
      <c r="L24" s="832"/>
      <c r="M24" s="850">
        <v>24864891</v>
      </c>
    </row>
    <row r="25" spans="1:14" s="830" customFormat="1" ht="20.100000000000001" customHeight="1">
      <c r="B25" s="835" t="s">
        <v>1793</v>
      </c>
      <c r="E25" s="851">
        <v>12</v>
      </c>
      <c r="F25" s="829"/>
      <c r="G25" s="850">
        <v>41293002</v>
      </c>
      <c r="H25" s="829"/>
      <c r="I25" s="850">
        <v>5949862</v>
      </c>
      <c r="J25" s="829"/>
      <c r="K25" s="850">
        <v>41099213</v>
      </c>
      <c r="L25" s="832"/>
      <c r="M25" s="850">
        <v>5797803</v>
      </c>
    </row>
    <row r="26" spans="1:14" s="830" customFormat="1" ht="20.100000000000001" customHeight="1">
      <c r="A26" s="831" t="s">
        <v>191</v>
      </c>
      <c r="E26" s="851"/>
      <c r="F26" s="851"/>
      <c r="G26" s="852">
        <v>81204190</v>
      </c>
      <c r="H26" s="829"/>
      <c r="I26" s="852">
        <v>54182227</v>
      </c>
      <c r="J26" s="829"/>
      <c r="K26" s="852">
        <v>106692486</v>
      </c>
      <c r="L26" s="850"/>
      <c r="M26" s="852">
        <v>83415428</v>
      </c>
    </row>
    <row r="27" spans="1:14" s="830" customFormat="1" ht="20.100000000000001" customHeight="1" thickBot="1">
      <c r="A27" s="831" t="s">
        <v>192</v>
      </c>
      <c r="E27" s="851"/>
      <c r="F27" s="851"/>
      <c r="G27" s="854">
        <v>6391204386</v>
      </c>
      <c r="H27" s="829"/>
      <c r="I27" s="854">
        <v>5119465830</v>
      </c>
      <c r="J27" s="829"/>
      <c r="K27" s="854">
        <v>5563286586</v>
      </c>
      <c r="L27" s="850"/>
      <c r="M27" s="854">
        <v>4899375396</v>
      </c>
      <c r="N27" s="834"/>
    </row>
    <row r="28" spans="1:14" s="830" customFormat="1" ht="20.100000000000001" customHeight="1" thickTop="1">
      <c r="A28" s="831"/>
      <c r="E28" s="851"/>
      <c r="F28" s="851"/>
      <c r="G28" s="840"/>
      <c r="H28" s="832"/>
      <c r="I28" s="840"/>
      <c r="J28" s="840"/>
      <c r="K28" s="840"/>
      <c r="L28" s="840"/>
      <c r="M28" s="840"/>
      <c r="N28" s="838"/>
    </row>
    <row r="29" spans="1:14" s="830" customFormat="1" ht="20.100000000000001" customHeight="1">
      <c r="A29" s="831"/>
      <c r="E29" s="851"/>
      <c r="F29" s="851"/>
      <c r="G29" s="840"/>
      <c r="H29" s="832"/>
      <c r="I29" s="840"/>
      <c r="J29" s="840"/>
      <c r="K29" s="840"/>
      <c r="L29" s="840"/>
      <c r="M29" s="840"/>
      <c r="N29" s="838"/>
    </row>
    <row r="30" spans="1:14" s="830" customFormat="1" ht="20.100000000000001" customHeight="1">
      <c r="A30" s="831"/>
      <c r="E30" s="851"/>
      <c r="F30" s="851"/>
      <c r="G30" s="855"/>
      <c r="H30" s="856"/>
      <c r="I30" s="856"/>
      <c r="J30" s="856"/>
      <c r="K30" s="856"/>
      <c r="L30" s="856"/>
      <c r="M30" s="855"/>
      <c r="N30" s="834"/>
    </row>
    <row r="31" spans="1:14" s="830" customFormat="1" ht="20.100000000000001" customHeight="1">
      <c r="A31" s="831"/>
      <c r="E31" s="851"/>
      <c r="F31" s="851"/>
      <c r="G31" s="855"/>
      <c r="H31" s="856"/>
      <c r="I31" s="856"/>
      <c r="J31" s="856"/>
      <c r="K31" s="856"/>
      <c r="L31" s="856"/>
      <c r="M31" s="855"/>
      <c r="N31" s="834"/>
    </row>
    <row r="32" spans="1:14" s="830" customFormat="1" ht="20.100000000000001" customHeight="1">
      <c r="A32" s="831"/>
      <c r="E32" s="851"/>
      <c r="F32" s="851"/>
      <c r="G32" s="855"/>
      <c r="H32" s="856"/>
      <c r="I32" s="856"/>
      <c r="J32" s="856"/>
      <c r="K32" s="856"/>
      <c r="L32" s="856"/>
      <c r="M32" s="855"/>
      <c r="N32" s="834"/>
    </row>
    <row r="33" spans="1:14" s="830" customFormat="1" ht="20.100000000000001" customHeight="1">
      <c r="A33" s="831"/>
      <c r="E33" s="851"/>
      <c r="F33" s="851"/>
      <c r="G33" s="855"/>
      <c r="H33" s="856"/>
      <c r="I33" s="856"/>
      <c r="J33" s="856"/>
      <c r="K33" s="856"/>
      <c r="L33" s="856"/>
      <c r="M33" s="855"/>
      <c r="N33" s="834"/>
    </row>
    <row r="34" spans="1:14" s="830" customFormat="1" ht="20.100000000000001" customHeight="1">
      <c r="A34" s="831"/>
      <c r="E34" s="851"/>
      <c r="F34" s="851"/>
      <c r="G34" s="855"/>
      <c r="H34" s="856"/>
      <c r="I34" s="856"/>
      <c r="J34" s="856"/>
      <c r="K34" s="856"/>
      <c r="L34" s="856"/>
      <c r="M34" s="855"/>
      <c r="N34" s="834"/>
    </row>
    <row r="35" spans="1:14" s="830" customFormat="1" ht="20.100000000000001" customHeight="1">
      <c r="A35" s="831"/>
      <c r="E35" s="851"/>
      <c r="F35" s="851"/>
      <c r="G35" s="855"/>
      <c r="H35" s="856"/>
      <c r="I35" s="856"/>
      <c r="J35" s="856"/>
      <c r="K35" s="856"/>
      <c r="L35" s="856"/>
      <c r="M35" s="855"/>
      <c r="N35" s="834"/>
    </row>
    <row r="36" spans="1:14" s="841" customFormat="1" ht="23.1" customHeight="1">
      <c r="J36" s="842"/>
      <c r="M36" s="817" t="s">
        <v>1809</v>
      </c>
    </row>
    <row r="37" spans="1:14" s="841" customFormat="1" ht="23.1" customHeight="1">
      <c r="J37" s="842"/>
      <c r="M37" s="817" t="s">
        <v>1810</v>
      </c>
    </row>
    <row r="38" spans="1:14" s="841" customFormat="1" ht="23.1" customHeight="1">
      <c r="A38" s="1026" t="s">
        <v>1813</v>
      </c>
      <c r="B38" s="1027"/>
      <c r="C38" s="1027"/>
      <c r="D38" s="1027"/>
      <c r="E38" s="1027"/>
      <c r="F38" s="1027"/>
      <c r="G38" s="1027"/>
      <c r="H38" s="1027"/>
      <c r="I38" s="1027"/>
      <c r="J38" s="1027"/>
      <c r="K38" s="1027"/>
      <c r="L38" s="1027"/>
      <c r="M38" s="1027"/>
    </row>
    <row r="39" spans="1:14" ht="23.1" customHeight="1">
      <c r="A39" s="1025" t="s">
        <v>1885</v>
      </c>
      <c r="B39" s="1025"/>
      <c r="C39" s="1025"/>
      <c r="D39" s="1025"/>
      <c r="E39" s="1025"/>
      <c r="F39" s="1025"/>
      <c r="G39" s="1025"/>
      <c r="H39" s="1025"/>
      <c r="I39" s="1025"/>
      <c r="J39" s="1025"/>
      <c r="K39" s="1025"/>
      <c r="L39" s="1025"/>
      <c r="M39" s="1025"/>
    </row>
    <row r="40" spans="1:14" ht="23.1" customHeight="1">
      <c r="A40" s="1025" t="s">
        <v>1814</v>
      </c>
      <c r="B40" s="1025"/>
      <c r="C40" s="1025"/>
      <c r="D40" s="1025"/>
      <c r="E40" s="1025"/>
      <c r="F40" s="1025"/>
      <c r="G40" s="1025"/>
      <c r="H40" s="1025"/>
      <c r="I40" s="1025"/>
      <c r="J40" s="1025"/>
      <c r="K40" s="1025"/>
      <c r="L40" s="1025"/>
      <c r="M40" s="1025"/>
    </row>
    <row r="41" spans="1:14" ht="23.1" customHeight="1">
      <c r="A41" s="1025" t="s">
        <v>1903</v>
      </c>
      <c r="B41" s="1025"/>
      <c r="C41" s="1025"/>
      <c r="D41" s="1025"/>
      <c r="E41" s="1025"/>
      <c r="F41" s="1025"/>
      <c r="G41" s="1025"/>
      <c r="H41" s="1025"/>
      <c r="I41" s="1025"/>
      <c r="J41" s="1025"/>
      <c r="K41" s="1025"/>
      <c r="L41" s="1025"/>
      <c r="M41" s="1025"/>
    </row>
    <row r="42" spans="1:14" ht="23.1" customHeight="1">
      <c r="A42" s="964"/>
      <c r="B42" s="964"/>
      <c r="C42" s="964"/>
      <c r="D42" s="964"/>
      <c r="E42" s="964"/>
      <c r="F42" s="964"/>
      <c r="G42" s="964"/>
      <c r="H42" s="964"/>
      <c r="I42" s="964"/>
      <c r="J42" s="964"/>
      <c r="K42" s="964"/>
      <c r="L42" s="964"/>
      <c r="M42" s="964"/>
    </row>
    <row r="43" spans="1:14" s="830" customFormat="1" ht="23.1" customHeight="1">
      <c r="A43" s="1021" t="s">
        <v>193</v>
      </c>
      <c r="B43" s="1021"/>
      <c r="C43" s="1021"/>
      <c r="D43" s="1021"/>
      <c r="E43" s="1021"/>
      <c r="F43" s="1021"/>
      <c r="G43" s="1021"/>
      <c r="H43" s="1021"/>
      <c r="I43" s="1021"/>
      <c r="J43" s="1021"/>
      <c r="K43" s="1021"/>
      <c r="L43" s="1021"/>
      <c r="M43" s="1021"/>
    </row>
    <row r="44" spans="1:14" s="830" customFormat="1" ht="18.95" customHeight="1">
      <c r="G44" s="1022" t="s">
        <v>1886</v>
      </c>
      <c r="H44" s="1022"/>
      <c r="I44" s="1022"/>
      <c r="J44" s="1022"/>
      <c r="K44" s="1022"/>
      <c r="L44" s="1022"/>
      <c r="M44" s="1022"/>
    </row>
    <row r="45" spans="1:14" s="830" customFormat="1" ht="18.95" customHeight="1">
      <c r="D45" s="843"/>
      <c r="E45" s="843"/>
      <c r="G45" s="1023" t="s">
        <v>1786</v>
      </c>
      <c r="H45" s="1023"/>
      <c r="I45" s="1023"/>
      <c r="J45" s="844"/>
      <c r="K45" s="1023" t="s">
        <v>1787</v>
      </c>
      <c r="L45" s="1023"/>
      <c r="M45" s="1023"/>
    </row>
    <row r="46" spans="1:14" s="830" customFormat="1" ht="18.95" customHeight="1">
      <c r="D46" s="843"/>
      <c r="E46" s="843"/>
      <c r="G46" s="1024" t="s">
        <v>1902</v>
      </c>
      <c r="H46" s="1024"/>
      <c r="I46" s="1024"/>
      <c r="J46" s="844"/>
      <c r="K46" s="1024" t="s">
        <v>1902</v>
      </c>
      <c r="L46" s="1024"/>
      <c r="M46" s="1024"/>
    </row>
    <row r="47" spans="1:14" s="830" customFormat="1" ht="18.95" customHeight="1">
      <c r="D47" s="843"/>
      <c r="E47" s="843"/>
      <c r="G47" s="845" t="s">
        <v>1904</v>
      </c>
      <c r="H47" s="845"/>
      <c r="I47" s="845" t="s">
        <v>1811</v>
      </c>
      <c r="J47" s="844"/>
      <c r="K47" s="845" t="s">
        <v>1904</v>
      </c>
      <c r="L47" s="845"/>
      <c r="M47" s="845" t="s">
        <v>1811</v>
      </c>
    </row>
    <row r="48" spans="1:14" s="830" customFormat="1" ht="18.95" customHeight="1">
      <c r="E48" s="963" t="s">
        <v>184</v>
      </c>
      <c r="G48" s="846" t="s">
        <v>1894</v>
      </c>
      <c r="H48" s="847"/>
      <c r="I48" s="846" t="s">
        <v>1887</v>
      </c>
      <c r="J48" s="844"/>
      <c r="K48" s="846" t="s">
        <v>1894</v>
      </c>
      <c r="L48" s="847"/>
      <c r="M48" s="846" t="s">
        <v>1887</v>
      </c>
    </row>
    <row r="49" spans="1:13" s="830" customFormat="1" ht="18.95" customHeight="1">
      <c r="A49" s="831" t="s">
        <v>194</v>
      </c>
      <c r="E49" s="829"/>
      <c r="J49" s="832"/>
      <c r="K49" s="832"/>
      <c r="L49" s="832"/>
      <c r="M49" s="832"/>
    </row>
    <row r="50" spans="1:13" s="830" customFormat="1" ht="18.95" customHeight="1">
      <c r="A50" s="831"/>
      <c r="B50" s="830" t="s">
        <v>1851</v>
      </c>
      <c r="E50" s="829"/>
      <c r="J50" s="832"/>
      <c r="K50" s="832"/>
      <c r="L50" s="832"/>
      <c r="M50" s="832"/>
    </row>
    <row r="51" spans="1:13" s="830" customFormat="1" ht="18.95" customHeight="1">
      <c r="A51" s="831"/>
      <c r="C51" s="830" t="s">
        <v>1849</v>
      </c>
      <c r="E51" s="851">
        <v>13</v>
      </c>
      <c r="F51" s="851">
        <v>621403611</v>
      </c>
      <c r="G51" s="857">
        <v>2713182</v>
      </c>
      <c r="H51" s="851"/>
      <c r="I51" s="857">
        <v>12416512</v>
      </c>
      <c r="J51" s="851"/>
      <c r="K51" s="857">
        <v>2713182</v>
      </c>
      <c r="L51" s="858">
        <v>621403611</v>
      </c>
      <c r="M51" s="857">
        <v>12416512</v>
      </c>
    </row>
    <row r="52" spans="1:13" s="830" customFormat="1" ht="18.95" customHeight="1">
      <c r="A52" s="831"/>
      <c r="B52" s="830" t="s">
        <v>1794</v>
      </c>
      <c r="E52" s="829" t="s">
        <v>1919</v>
      </c>
      <c r="F52" s="830">
        <v>484386741</v>
      </c>
      <c r="G52" s="859">
        <v>293971165</v>
      </c>
      <c r="H52" s="851"/>
      <c r="I52" s="859">
        <v>175931078</v>
      </c>
      <c r="J52" s="851"/>
      <c r="K52" s="859">
        <v>181387899</v>
      </c>
      <c r="L52" s="860">
        <v>484386741</v>
      </c>
      <c r="M52" s="859">
        <v>143200929</v>
      </c>
    </row>
    <row r="53" spans="1:13" s="830" customFormat="1" ht="18.95" customHeight="1">
      <c r="A53" s="831"/>
      <c r="B53" s="830" t="s">
        <v>1890</v>
      </c>
      <c r="E53" s="829"/>
      <c r="G53" s="859">
        <v>417006804</v>
      </c>
      <c r="H53" s="851"/>
      <c r="I53" s="859">
        <v>444335215</v>
      </c>
      <c r="J53" s="851"/>
      <c r="K53" s="859">
        <v>358813018</v>
      </c>
      <c r="L53" s="860"/>
      <c r="M53" s="859">
        <v>424633975</v>
      </c>
    </row>
    <row r="54" spans="1:13" s="830" customFormat="1" ht="18.95" customHeight="1">
      <c r="A54" s="831"/>
      <c r="B54" s="830" t="s">
        <v>1858</v>
      </c>
      <c r="E54" s="829"/>
    </row>
    <row r="55" spans="1:13" s="830" customFormat="1" ht="18.95" customHeight="1">
      <c r="A55" s="831"/>
      <c r="C55" s="830" t="s">
        <v>1859</v>
      </c>
      <c r="E55" s="851">
        <v>15</v>
      </c>
      <c r="F55" s="851"/>
      <c r="G55" s="861">
        <v>515654</v>
      </c>
      <c r="H55" s="851"/>
      <c r="I55" s="862">
        <v>491183</v>
      </c>
      <c r="J55" s="851"/>
      <c r="K55" s="861">
        <v>515654</v>
      </c>
      <c r="L55" s="863"/>
      <c r="M55" s="857">
        <v>491183</v>
      </c>
    </row>
    <row r="56" spans="1:13" s="830" customFormat="1" ht="18.95" customHeight="1">
      <c r="A56" s="831"/>
      <c r="B56" s="830" t="s">
        <v>1860</v>
      </c>
      <c r="E56" s="851">
        <v>16</v>
      </c>
      <c r="F56" s="851">
        <v>2259932727</v>
      </c>
      <c r="G56" s="861">
        <v>1750796940</v>
      </c>
      <c r="H56" s="851"/>
      <c r="I56" s="861">
        <v>1968746056</v>
      </c>
      <c r="J56" s="851"/>
      <c r="K56" s="861">
        <v>1051703280</v>
      </c>
      <c r="L56" s="863">
        <v>2259932727</v>
      </c>
      <c r="M56" s="861">
        <v>1759761239</v>
      </c>
    </row>
    <row r="57" spans="1:13" s="830" customFormat="1" ht="18.95" customHeight="1">
      <c r="B57" s="830" t="s">
        <v>1901</v>
      </c>
      <c r="E57" s="829">
        <v>5</v>
      </c>
      <c r="F57" s="830">
        <v>10000000</v>
      </c>
      <c r="G57" s="862">
        <v>0</v>
      </c>
      <c r="H57" s="851"/>
      <c r="I57" s="862">
        <v>0</v>
      </c>
      <c r="J57" s="851"/>
      <c r="K57" s="862">
        <v>32543482</v>
      </c>
      <c r="L57" s="864">
        <v>10000000</v>
      </c>
      <c r="M57" s="862">
        <v>31426426</v>
      </c>
    </row>
    <row r="58" spans="1:13" s="830" customFormat="1" ht="18.95" customHeight="1">
      <c r="B58" s="830" t="s">
        <v>1506</v>
      </c>
      <c r="E58" s="829"/>
      <c r="F58" s="830">
        <v>1532897</v>
      </c>
      <c r="G58" s="865">
        <v>2716312</v>
      </c>
      <c r="H58" s="851"/>
      <c r="I58" s="865">
        <v>29371138</v>
      </c>
      <c r="J58" s="829"/>
      <c r="K58" s="865">
        <v>2716312</v>
      </c>
      <c r="L58" s="866">
        <v>1532897</v>
      </c>
      <c r="M58" s="865">
        <v>29371138</v>
      </c>
    </row>
    <row r="59" spans="1:13" s="830" customFormat="1" ht="18.95" customHeight="1">
      <c r="B59" s="830" t="s">
        <v>1805</v>
      </c>
      <c r="E59" s="829"/>
      <c r="F59" s="830">
        <v>69156952</v>
      </c>
      <c r="G59" s="867">
        <v>44539555</v>
      </c>
      <c r="H59" s="851"/>
      <c r="I59" s="867">
        <v>72443577</v>
      </c>
      <c r="J59" s="829"/>
      <c r="K59" s="867">
        <v>27436330</v>
      </c>
      <c r="L59" s="868">
        <v>69156952</v>
      </c>
      <c r="M59" s="869">
        <v>69836274</v>
      </c>
    </row>
    <row r="60" spans="1:13" s="830" customFormat="1" ht="18.95" customHeight="1">
      <c r="A60" s="831" t="s">
        <v>195</v>
      </c>
      <c r="E60" s="829"/>
      <c r="G60" s="870">
        <v>2512259612</v>
      </c>
      <c r="I60" s="870">
        <v>2703734759</v>
      </c>
      <c r="J60" s="832"/>
      <c r="K60" s="870">
        <v>1657829157</v>
      </c>
      <c r="L60" s="832"/>
      <c r="M60" s="870">
        <v>2471137676</v>
      </c>
    </row>
    <row r="61" spans="1:13" s="830" customFormat="1" ht="18.95" customHeight="1">
      <c r="A61" s="831" t="s">
        <v>196</v>
      </c>
      <c r="E61" s="829"/>
      <c r="J61" s="832"/>
      <c r="K61" s="832"/>
      <c r="L61" s="832"/>
      <c r="M61" s="832"/>
    </row>
    <row r="62" spans="1:13" s="830" customFormat="1" ht="18.95" customHeight="1">
      <c r="A62" s="831"/>
      <c r="B62" s="830" t="s">
        <v>1852</v>
      </c>
      <c r="E62" s="829">
        <v>15</v>
      </c>
      <c r="F62" s="851"/>
      <c r="G62" s="871">
        <v>1393275</v>
      </c>
      <c r="H62" s="872"/>
      <c r="I62" s="862">
        <v>1783132</v>
      </c>
      <c r="J62" s="851"/>
      <c r="K62" s="873">
        <v>1393275</v>
      </c>
      <c r="L62" s="874"/>
      <c r="M62" s="862">
        <v>1783132</v>
      </c>
    </row>
    <row r="63" spans="1:13" s="830" customFormat="1" ht="18.95" customHeight="1">
      <c r="A63" s="831"/>
      <c r="B63" s="830" t="s">
        <v>1861</v>
      </c>
      <c r="E63" s="829">
        <v>16</v>
      </c>
      <c r="F63" s="851"/>
      <c r="G63" s="871">
        <v>1466832200</v>
      </c>
      <c r="H63" s="872"/>
      <c r="I63" s="871">
        <v>99642085</v>
      </c>
      <c r="J63" s="851"/>
      <c r="K63" s="873">
        <v>1466832200</v>
      </c>
      <c r="L63" s="874"/>
      <c r="M63" s="873">
        <v>99642085</v>
      </c>
    </row>
    <row r="64" spans="1:13" s="830" customFormat="1" ht="18.95" customHeight="1">
      <c r="A64" s="831"/>
      <c r="B64" s="830" t="s">
        <v>1850</v>
      </c>
      <c r="E64" s="829">
        <v>17</v>
      </c>
      <c r="F64" s="851"/>
      <c r="G64" s="871">
        <v>5352996</v>
      </c>
      <c r="H64" s="872"/>
      <c r="I64" s="871">
        <v>3137162</v>
      </c>
      <c r="J64" s="851"/>
      <c r="K64" s="873">
        <v>5352996</v>
      </c>
      <c r="L64" s="874"/>
      <c r="M64" s="873">
        <v>3137162</v>
      </c>
    </row>
    <row r="65" spans="1:14" s="830" customFormat="1" ht="18.95" customHeight="1">
      <c r="A65" s="831"/>
      <c r="B65" s="830" t="s">
        <v>1891</v>
      </c>
      <c r="E65" s="851"/>
      <c r="F65" s="851"/>
      <c r="G65" s="871"/>
      <c r="H65" s="872"/>
      <c r="I65" s="871"/>
      <c r="J65" s="851"/>
      <c r="K65" s="873"/>
      <c r="L65" s="874"/>
      <c r="M65" s="873"/>
    </row>
    <row r="66" spans="1:14" s="830" customFormat="1" ht="18.95" customHeight="1">
      <c r="A66" s="831"/>
      <c r="C66" s="830" t="s">
        <v>1892</v>
      </c>
      <c r="E66" s="851"/>
      <c r="F66" s="851"/>
      <c r="G66" s="871">
        <v>1248631</v>
      </c>
      <c r="H66" s="872"/>
      <c r="I66" s="871">
        <v>1150066</v>
      </c>
      <c r="J66" s="851"/>
      <c r="K66" s="873">
        <v>1248631</v>
      </c>
      <c r="L66" s="874"/>
      <c r="M66" s="873">
        <v>1150066</v>
      </c>
    </row>
    <row r="67" spans="1:14" s="830" customFormat="1" ht="18.95" customHeight="1">
      <c r="A67" s="831" t="s">
        <v>197</v>
      </c>
      <c r="E67" s="829"/>
      <c r="G67" s="875">
        <v>1474827102</v>
      </c>
      <c r="I67" s="875">
        <v>105712445</v>
      </c>
      <c r="J67" s="832"/>
      <c r="K67" s="875">
        <v>1474827102</v>
      </c>
      <c r="L67" s="832"/>
      <c r="M67" s="875">
        <v>105712445</v>
      </c>
    </row>
    <row r="68" spans="1:14" s="830" customFormat="1" ht="18.95" customHeight="1">
      <c r="A68" s="831" t="s">
        <v>1785</v>
      </c>
      <c r="E68" s="829"/>
      <c r="G68" s="876">
        <v>3987086714</v>
      </c>
      <c r="H68" s="834"/>
      <c r="I68" s="876">
        <v>2809447204</v>
      </c>
      <c r="J68" s="833"/>
      <c r="K68" s="876">
        <v>3132656259</v>
      </c>
      <c r="L68" s="833"/>
      <c r="M68" s="876">
        <v>2576850121</v>
      </c>
    </row>
    <row r="69" spans="1:14" s="830" customFormat="1" ht="18.95" customHeight="1">
      <c r="A69" s="831"/>
      <c r="E69" s="829"/>
      <c r="G69" s="838"/>
      <c r="I69" s="838"/>
      <c r="J69" s="832"/>
      <c r="K69" s="838"/>
      <c r="L69" s="832"/>
      <c r="M69" s="838"/>
    </row>
    <row r="70" spans="1:14" ht="18.95" customHeight="1">
      <c r="N70" s="830"/>
    </row>
    <row r="71" spans="1:14" ht="18.95" customHeight="1">
      <c r="N71" s="830"/>
    </row>
    <row r="72" spans="1:14" ht="18.95" customHeight="1">
      <c r="N72" s="830"/>
    </row>
    <row r="73" spans="1:14" s="841" customFormat="1" ht="23.1" customHeight="1">
      <c r="J73" s="842"/>
      <c r="M73" s="817" t="s">
        <v>1809</v>
      </c>
    </row>
    <row r="74" spans="1:14" s="841" customFormat="1" ht="23.1" customHeight="1">
      <c r="J74" s="842"/>
      <c r="M74" s="817" t="s">
        <v>1810</v>
      </c>
    </row>
    <row r="75" spans="1:14" s="841" customFormat="1" ht="23.1" customHeight="1">
      <c r="A75" s="1026" t="s">
        <v>1815</v>
      </c>
      <c r="B75" s="1027"/>
      <c r="C75" s="1027"/>
      <c r="D75" s="1027"/>
      <c r="E75" s="1027"/>
      <c r="F75" s="1027"/>
      <c r="G75" s="1027"/>
      <c r="H75" s="1027"/>
      <c r="I75" s="1027"/>
      <c r="J75" s="1027"/>
      <c r="K75" s="1027"/>
      <c r="L75" s="1027"/>
      <c r="M75" s="1027"/>
      <c r="N75" s="839"/>
    </row>
    <row r="76" spans="1:14" ht="23.1" customHeight="1">
      <c r="A76" s="1025" t="s">
        <v>1885</v>
      </c>
      <c r="B76" s="1025"/>
      <c r="C76" s="1025"/>
      <c r="D76" s="1025"/>
      <c r="E76" s="1025"/>
      <c r="F76" s="1025"/>
      <c r="G76" s="1025"/>
      <c r="H76" s="1025"/>
      <c r="I76" s="1025"/>
      <c r="J76" s="1025"/>
      <c r="K76" s="1025"/>
      <c r="L76" s="1025"/>
      <c r="M76" s="1025"/>
    </row>
    <row r="77" spans="1:14" ht="23.1" customHeight="1">
      <c r="A77" s="1025" t="s">
        <v>1814</v>
      </c>
      <c r="B77" s="1025"/>
      <c r="C77" s="1025"/>
      <c r="D77" s="1025"/>
      <c r="E77" s="1025"/>
      <c r="F77" s="1025"/>
      <c r="G77" s="1025"/>
      <c r="H77" s="1025"/>
      <c r="I77" s="1025"/>
      <c r="J77" s="1025"/>
      <c r="K77" s="1025"/>
      <c r="L77" s="1025"/>
      <c r="M77" s="1025"/>
    </row>
    <row r="78" spans="1:14" ht="23.1" customHeight="1">
      <c r="A78" s="1025" t="s">
        <v>1903</v>
      </c>
      <c r="B78" s="1025"/>
      <c r="C78" s="1025"/>
      <c r="D78" s="1025"/>
      <c r="E78" s="1025"/>
      <c r="F78" s="1025"/>
      <c r="G78" s="1025"/>
      <c r="H78" s="1025"/>
      <c r="I78" s="1025"/>
      <c r="J78" s="1025"/>
      <c r="K78" s="1025"/>
      <c r="L78" s="1025"/>
      <c r="M78" s="1025"/>
    </row>
    <row r="79" spans="1:14" ht="23.1" customHeight="1">
      <c r="A79" s="964"/>
      <c r="B79" s="964"/>
      <c r="C79" s="964"/>
      <c r="D79" s="964"/>
      <c r="E79" s="964"/>
      <c r="F79" s="964"/>
      <c r="G79" s="964"/>
      <c r="H79" s="964"/>
      <c r="I79" s="964"/>
      <c r="J79" s="964"/>
      <c r="K79" s="964"/>
      <c r="L79" s="964"/>
      <c r="M79" s="964"/>
      <c r="N79" s="830"/>
    </row>
    <row r="80" spans="1:14" s="830" customFormat="1" ht="23.1" customHeight="1">
      <c r="A80" s="1021" t="s">
        <v>1816</v>
      </c>
      <c r="B80" s="1021"/>
      <c r="C80" s="1021"/>
      <c r="D80" s="1021"/>
      <c r="E80" s="1021"/>
      <c r="F80" s="1021"/>
      <c r="G80" s="1021"/>
      <c r="H80" s="1021"/>
      <c r="I80" s="1021"/>
      <c r="J80" s="1021"/>
      <c r="K80" s="1021"/>
      <c r="L80" s="1021"/>
      <c r="M80" s="1021"/>
    </row>
    <row r="81" spans="1:14" s="830" customFormat="1" ht="18.95" customHeight="1">
      <c r="G81" s="1022" t="s">
        <v>1886</v>
      </c>
      <c r="H81" s="1022"/>
      <c r="I81" s="1022"/>
      <c r="J81" s="1022"/>
      <c r="K81" s="1022"/>
      <c r="L81" s="1022"/>
      <c r="M81" s="1022"/>
    </row>
    <row r="82" spans="1:14" s="830" customFormat="1" ht="18.95" customHeight="1">
      <c r="D82" s="843"/>
      <c r="E82" s="843"/>
      <c r="G82" s="1023" t="s">
        <v>1786</v>
      </c>
      <c r="H82" s="1023"/>
      <c r="I82" s="1023"/>
      <c r="J82" s="844"/>
      <c r="K82" s="1023" t="s">
        <v>1787</v>
      </c>
      <c r="L82" s="1023"/>
      <c r="M82" s="1023"/>
    </row>
    <row r="83" spans="1:14" s="830" customFormat="1" ht="18.95" customHeight="1">
      <c r="D83" s="843"/>
      <c r="E83" s="843"/>
      <c r="G83" s="1024" t="s">
        <v>1902</v>
      </c>
      <c r="H83" s="1024"/>
      <c r="I83" s="1024"/>
      <c r="J83" s="844"/>
      <c r="K83" s="1024" t="s">
        <v>1902</v>
      </c>
      <c r="L83" s="1024"/>
      <c r="M83" s="1024"/>
    </row>
    <row r="84" spans="1:14" s="830" customFormat="1" ht="18.95" customHeight="1">
      <c r="D84" s="843"/>
      <c r="E84" s="843"/>
      <c r="G84" s="845" t="s">
        <v>1904</v>
      </c>
      <c r="H84" s="845"/>
      <c r="I84" s="845" t="s">
        <v>1811</v>
      </c>
      <c r="J84" s="844"/>
      <c r="K84" s="845" t="s">
        <v>1904</v>
      </c>
      <c r="L84" s="845"/>
      <c r="M84" s="845" t="s">
        <v>1811</v>
      </c>
    </row>
    <row r="85" spans="1:14" s="830" customFormat="1" ht="18.95" customHeight="1">
      <c r="E85" s="963" t="s">
        <v>184</v>
      </c>
      <c r="G85" s="846" t="s">
        <v>1894</v>
      </c>
      <c r="H85" s="847"/>
      <c r="I85" s="846" t="s">
        <v>1887</v>
      </c>
      <c r="J85" s="844"/>
      <c r="K85" s="846" t="s">
        <v>1894</v>
      </c>
      <c r="L85" s="847"/>
      <c r="M85" s="846" t="s">
        <v>1887</v>
      </c>
      <c r="N85" s="835"/>
    </row>
    <row r="86" spans="1:14" s="835" customFormat="1" ht="18.95" customHeight="1">
      <c r="A86" s="831" t="s">
        <v>199</v>
      </c>
      <c r="B86" s="830"/>
      <c r="C86" s="830"/>
      <c r="D86" s="830"/>
      <c r="E86" s="829"/>
      <c r="F86" s="830"/>
      <c r="G86" s="830"/>
      <c r="H86" s="830"/>
      <c r="I86" s="830"/>
      <c r="J86" s="832"/>
      <c r="K86" s="832"/>
      <c r="L86" s="832"/>
      <c r="M86" s="832"/>
    </row>
    <row r="87" spans="1:14" s="835" customFormat="1" ht="18.95" customHeight="1">
      <c r="A87" s="830"/>
      <c r="B87" s="830" t="s">
        <v>1838</v>
      </c>
      <c r="D87" s="830"/>
      <c r="E87" s="829">
        <v>18</v>
      </c>
      <c r="F87" s="830"/>
      <c r="G87" s="830"/>
      <c r="H87" s="830"/>
      <c r="I87" s="830"/>
      <c r="J87" s="832"/>
      <c r="K87" s="832"/>
      <c r="L87" s="832"/>
      <c r="M87" s="832"/>
    </row>
    <row r="88" spans="1:14" s="835" customFormat="1" ht="18.95" customHeight="1">
      <c r="A88" s="830"/>
      <c r="B88" s="830" t="s">
        <v>1827</v>
      </c>
      <c r="D88" s="830"/>
      <c r="E88" s="829"/>
      <c r="F88" s="830"/>
      <c r="G88" s="830"/>
      <c r="H88" s="830"/>
      <c r="I88" s="830"/>
      <c r="J88" s="832"/>
      <c r="K88" s="832"/>
      <c r="L88" s="832"/>
      <c r="M88" s="832"/>
    </row>
    <row r="89" spans="1:14" s="835" customFormat="1" ht="18.95" customHeight="1" thickBot="1">
      <c r="A89" s="830"/>
      <c r="B89" s="830" t="s">
        <v>1799</v>
      </c>
      <c r="C89" s="830" t="s">
        <v>1920</v>
      </c>
      <c r="D89" s="830"/>
      <c r="E89" s="829"/>
      <c r="F89" s="833"/>
      <c r="G89" s="784">
        <v>1578815237</v>
      </c>
      <c r="H89" s="833"/>
      <c r="J89" s="834"/>
      <c r="K89" s="784">
        <v>1578815237</v>
      </c>
      <c r="L89" s="834"/>
    </row>
    <row r="90" spans="1:14" s="835" customFormat="1" ht="18.95" customHeight="1" thickTop="1" thickBot="1">
      <c r="A90" s="830"/>
      <c r="B90" s="830"/>
      <c r="C90" s="830" t="s">
        <v>1873</v>
      </c>
      <c r="D90" s="830"/>
      <c r="E90" s="829"/>
      <c r="F90" s="833"/>
      <c r="G90" s="840"/>
      <c r="H90" s="833"/>
      <c r="I90" s="784">
        <v>1381460996</v>
      </c>
      <c r="J90" s="834"/>
      <c r="K90" s="840"/>
      <c r="L90" s="834"/>
      <c r="M90" s="784">
        <v>1381460996</v>
      </c>
    </row>
    <row r="91" spans="1:14" s="835" customFormat="1" ht="18.95" customHeight="1" thickTop="1">
      <c r="A91" s="830"/>
      <c r="B91" s="830" t="s">
        <v>1828</v>
      </c>
      <c r="D91" s="830"/>
      <c r="E91" s="829"/>
      <c r="F91" s="833"/>
      <c r="G91" s="833"/>
      <c r="H91" s="833"/>
      <c r="I91" s="833"/>
      <c r="J91" s="833"/>
      <c r="K91" s="833"/>
      <c r="L91" s="833"/>
      <c r="M91" s="833"/>
    </row>
    <row r="92" spans="1:14" s="835" customFormat="1" ht="18.95" customHeight="1">
      <c r="A92" s="830"/>
      <c r="C92" s="830" t="s">
        <v>1921</v>
      </c>
      <c r="E92" s="829"/>
      <c r="F92" s="833"/>
      <c r="G92" s="833">
        <v>1194226017</v>
      </c>
      <c r="H92" s="833"/>
      <c r="J92" s="833"/>
      <c r="K92" s="833">
        <v>1194226017</v>
      </c>
      <c r="L92" s="833"/>
    </row>
    <row r="93" spans="1:14" s="835" customFormat="1" ht="18.95" customHeight="1">
      <c r="A93" s="830"/>
      <c r="C93" s="830" t="s">
        <v>1893</v>
      </c>
      <c r="E93" s="829"/>
      <c r="F93" s="833"/>
      <c r="G93" s="833"/>
      <c r="H93" s="833"/>
      <c r="I93" s="833">
        <v>1044859438</v>
      </c>
      <c r="J93" s="833"/>
      <c r="K93" s="833"/>
      <c r="L93" s="833"/>
      <c r="M93" s="833">
        <v>1044859438</v>
      </c>
    </row>
    <row r="94" spans="1:14" s="835" customFormat="1" ht="18.95" customHeight="1">
      <c r="A94" s="830"/>
      <c r="B94" s="830" t="s">
        <v>1829</v>
      </c>
      <c r="C94" s="830"/>
      <c r="D94" s="830"/>
      <c r="E94" s="829"/>
      <c r="F94" s="833"/>
      <c r="G94" s="833">
        <v>538457685</v>
      </c>
      <c r="H94" s="833"/>
      <c r="I94" s="833">
        <v>538406193</v>
      </c>
      <c r="J94" s="833"/>
      <c r="K94" s="833">
        <v>538457685</v>
      </c>
      <c r="L94" s="833"/>
      <c r="M94" s="833">
        <v>538406193</v>
      </c>
    </row>
    <row r="95" spans="1:14" s="835" customFormat="1" ht="18.95" customHeight="1">
      <c r="A95" s="830"/>
      <c r="B95" s="830" t="s">
        <v>200</v>
      </c>
      <c r="C95" s="830"/>
      <c r="D95" s="830"/>
      <c r="E95" s="829"/>
      <c r="F95" s="833"/>
      <c r="G95" s="833"/>
      <c r="H95" s="833"/>
      <c r="I95" s="833"/>
      <c r="J95" s="833"/>
      <c r="K95" s="833"/>
      <c r="L95" s="833"/>
      <c r="M95" s="833"/>
    </row>
    <row r="96" spans="1:14" s="835" customFormat="1" ht="18.95" customHeight="1">
      <c r="A96" s="830"/>
      <c r="B96" s="830" t="s">
        <v>1800</v>
      </c>
      <c r="C96" s="836" t="s">
        <v>1862</v>
      </c>
      <c r="D96" s="830"/>
      <c r="E96" s="829"/>
      <c r="F96" s="833"/>
      <c r="G96" s="833">
        <v>69440062</v>
      </c>
      <c r="H96" s="833"/>
      <c r="I96" s="833">
        <v>69440062</v>
      </c>
      <c r="J96" s="833"/>
      <c r="K96" s="833">
        <v>69440062</v>
      </c>
      <c r="L96" s="833"/>
      <c r="M96" s="833">
        <v>69440062</v>
      </c>
    </row>
    <row r="97" spans="1:14" s="835" customFormat="1" ht="18.95" customHeight="1">
      <c r="A97" s="830"/>
      <c r="B97" s="830" t="s">
        <v>1800</v>
      </c>
      <c r="C97" s="836" t="s">
        <v>1802</v>
      </c>
      <c r="D97" s="830"/>
      <c r="E97" s="829"/>
      <c r="F97" s="833"/>
      <c r="G97" s="833">
        <v>601993908</v>
      </c>
      <c r="H97" s="833"/>
      <c r="I97" s="833">
        <v>657312933</v>
      </c>
      <c r="J97" s="833"/>
      <c r="K97" s="787">
        <v>628506563</v>
      </c>
      <c r="L97" s="833"/>
      <c r="M97" s="787">
        <v>669819582</v>
      </c>
    </row>
    <row r="98" spans="1:14" s="835" customFormat="1" ht="18.95" customHeight="1">
      <c r="A98" s="831" t="s">
        <v>1806</v>
      </c>
      <c r="B98" s="830"/>
      <c r="C98" s="830"/>
      <c r="D98" s="830"/>
      <c r="E98" s="829"/>
      <c r="F98" s="833"/>
      <c r="G98" s="779">
        <v>2404117672</v>
      </c>
      <c r="H98" s="833"/>
      <c r="I98" s="779">
        <v>2310018626</v>
      </c>
      <c r="J98" s="833"/>
      <c r="K98" s="779">
        <v>2430630327</v>
      </c>
      <c r="L98" s="833"/>
      <c r="M98" s="779">
        <v>2322525275</v>
      </c>
    </row>
    <row r="99" spans="1:14" s="835" customFormat="1" ht="18.95" customHeight="1" thickBot="1">
      <c r="A99" s="831" t="s">
        <v>201</v>
      </c>
      <c r="B99" s="830"/>
      <c r="C99" s="830"/>
      <c r="D99" s="830"/>
      <c r="E99" s="829"/>
      <c r="F99" s="833"/>
      <c r="G99" s="837">
        <v>6391204386</v>
      </c>
      <c r="H99" s="833"/>
      <c r="I99" s="837">
        <v>5119465830</v>
      </c>
      <c r="J99" s="833"/>
      <c r="K99" s="837">
        <v>5563286586</v>
      </c>
      <c r="L99" s="833"/>
      <c r="M99" s="837">
        <v>4899375396</v>
      </c>
    </row>
    <row r="100" spans="1:14" s="835" customFormat="1" ht="18.95" customHeight="1" thickTop="1">
      <c r="A100" s="831"/>
      <c r="B100" s="830"/>
      <c r="C100" s="830"/>
      <c r="D100" s="830"/>
      <c r="E100" s="829"/>
      <c r="F100" s="833"/>
      <c r="G100" s="838"/>
      <c r="H100" s="833"/>
      <c r="I100" s="838"/>
      <c r="J100" s="833"/>
      <c r="K100" s="838"/>
      <c r="L100" s="833"/>
      <c r="M100" s="838"/>
      <c r="N100" s="830"/>
    </row>
    <row r="101" spans="1:14" s="830" customFormat="1" ht="18.95" customHeight="1"/>
    <row r="102" spans="1:14" s="830" customFormat="1" ht="18.95" customHeight="1"/>
    <row r="103" spans="1:14" s="830" customFormat="1" ht="18.95" customHeight="1"/>
    <row r="104" spans="1:14" ht="18.95" customHeight="1"/>
    <row r="105" spans="1:14" ht="18.95" customHeight="1"/>
    <row r="106" spans="1:14" ht="18.95" customHeight="1"/>
    <row r="107" spans="1:14" ht="18.95" customHeight="1"/>
    <row r="108" spans="1:14" ht="18.95" customHeight="1"/>
    <row r="109" spans="1:14" ht="18.95" customHeight="1"/>
    <row r="110" spans="1:14" ht="18.95" customHeight="1"/>
    <row r="111" spans="1:14" ht="18.95" customHeight="1"/>
    <row r="112" spans="1:14" ht="18.95" customHeight="1"/>
    <row r="113" ht="18.95" customHeight="1"/>
    <row r="114" ht="18.95" customHeight="1"/>
    <row r="115" ht="18.95" customHeight="1"/>
    <row r="116" ht="18.95" customHeight="1"/>
    <row r="117" ht="18.95" customHeight="1"/>
    <row r="118" ht="18.95" customHeight="1"/>
    <row r="119" ht="18.95" customHeight="1"/>
    <row r="120" ht="18.95" customHeight="1"/>
    <row r="121" ht="18.95" customHeight="1"/>
    <row r="122" ht="18.95" customHeight="1"/>
    <row r="123" ht="18.95" customHeight="1"/>
  </sheetData>
  <mergeCells count="30">
    <mergeCell ref="A39:M39"/>
    <mergeCell ref="A3:M3"/>
    <mergeCell ref="A4:M4"/>
    <mergeCell ref="A5:M5"/>
    <mergeCell ref="A6:M6"/>
    <mergeCell ref="A8:M8"/>
    <mergeCell ref="G9:M9"/>
    <mergeCell ref="G10:I10"/>
    <mergeCell ref="K10:M10"/>
    <mergeCell ref="G11:I11"/>
    <mergeCell ref="K11:M11"/>
    <mergeCell ref="A38:M38"/>
    <mergeCell ref="A78:M78"/>
    <mergeCell ref="A40:M40"/>
    <mergeCell ref="A41:M41"/>
    <mergeCell ref="A43:M43"/>
    <mergeCell ref="G44:M44"/>
    <mergeCell ref="G45:I45"/>
    <mergeCell ref="K45:M45"/>
    <mergeCell ref="G46:I46"/>
    <mergeCell ref="K46:M46"/>
    <mergeCell ref="A75:M75"/>
    <mergeCell ref="A76:M76"/>
    <mergeCell ref="A77:M77"/>
    <mergeCell ref="A80:M80"/>
    <mergeCell ref="G81:M81"/>
    <mergeCell ref="G82:I82"/>
    <mergeCell ref="K82:M82"/>
    <mergeCell ref="G83:I83"/>
    <mergeCell ref="K83:M83"/>
  </mergeCells>
  <printOptions horizontalCentered="1"/>
  <pageMargins left="1.1023622047244095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D39F4-5BCD-4533-B5E2-5A4A23AEE6D5}">
  <sheetPr>
    <tabColor rgb="FFFFC000"/>
  </sheetPr>
  <dimension ref="A1:T32"/>
  <sheetViews>
    <sheetView view="pageBreakPreview" zoomScale="110" zoomScaleNormal="100" zoomScaleSheetLayoutView="110" workbookViewId="0">
      <selection activeCell="D1" sqref="D1"/>
    </sheetView>
  </sheetViews>
  <sheetFormatPr defaultRowHeight="21.75" customHeight="1"/>
  <cols>
    <col min="1" max="3" width="2" style="774" customWidth="1"/>
    <col min="4" max="4" width="32.7109375" style="774" customWidth="1"/>
    <col min="5" max="5" width="5.5703125" style="774" customWidth="1"/>
    <col min="6" max="6" width="0.7109375" style="774" customWidth="1"/>
    <col min="7" max="7" width="10.42578125" style="796" customWidth="1"/>
    <col min="8" max="8" width="0.5703125" style="774" customWidth="1"/>
    <col min="9" max="9" width="10.42578125" style="796" customWidth="1"/>
    <col min="10" max="10" width="0.5703125" style="774" customWidth="1"/>
    <col min="11" max="11" width="10.42578125" style="796" customWidth="1"/>
    <col min="12" max="12" width="0.5703125" style="774" customWidth="1"/>
    <col min="13" max="13" width="10.42578125" style="796" customWidth="1"/>
    <col min="14" max="15" width="9.140625" style="955"/>
    <col min="16" max="16" width="13.7109375" style="955" customWidth="1"/>
    <col min="17" max="19" width="9.140625" style="955"/>
    <col min="20" max="20" width="13.7109375" style="955" customWidth="1"/>
    <col min="21" max="16384" width="9.140625" style="774"/>
  </cols>
  <sheetData>
    <row r="1" spans="1:20" ht="21.75" customHeight="1">
      <c r="A1" s="878"/>
      <c r="B1" s="878"/>
      <c r="C1" s="878"/>
      <c r="D1" s="878"/>
      <c r="E1" s="878"/>
      <c r="F1" s="878"/>
      <c r="G1" s="879"/>
      <c r="H1" s="878"/>
      <c r="I1" s="879"/>
      <c r="J1" s="880"/>
      <c r="K1" s="879"/>
      <c r="L1" s="878"/>
      <c r="M1" s="785" t="s">
        <v>1809</v>
      </c>
    </row>
    <row r="2" spans="1:20" ht="21.75" customHeight="1">
      <c r="A2" s="878"/>
      <c r="B2" s="878"/>
      <c r="C2" s="878"/>
      <c r="D2" s="878"/>
      <c r="E2" s="878"/>
      <c r="F2" s="878"/>
      <c r="G2" s="879"/>
      <c r="H2" s="878"/>
      <c r="I2" s="879"/>
      <c r="J2" s="880"/>
      <c r="K2" s="879"/>
      <c r="L2" s="785"/>
      <c r="M2" s="785" t="s">
        <v>1810</v>
      </c>
    </row>
    <row r="3" spans="1:20" ht="21.75" customHeight="1">
      <c r="A3" s="1030" t="s">
        <v>1817</v>
      </c>
      <c r="B3" s="1031"/>
      <c r="C3" s="1031"/>
      <c r="D3" s="1031"/>
      <c r="E3" s="1031"/>
      <c r="F3" s="1031"/>
      <c r="G3" s="1031"/>
      <c r="H3" s="1031"/>
      <c r="I3" s="1031"/>
      <c r="J3" s="1031"/>
      <c r="K3" s="1031"/>
      <c r="L3" s="1031"/>
      <c r="M3" s="1031"/>
    </row>
    <row r="4" spans="1:20" ht="21.75" customHeight="1">
      <c r="A4" s="1032" t="s">
        <v>1885</v>
      </c>
      <c r="B4" s="1032"/>
      <c r="C4" s="1032"/>
      <c r="D4" s="1032"/>
      <c r="E4" s="1032"/>
      <c r="F4" s="1032"/>
      <c r="G4" s="1032"/>
      <c r="H4" s="1032"/>
      <c r="I4" s="1032"/>
      <c r="J4" s="1032"/>
      <c r="K4" s="1032"/>
      <c r="L4" s="1032"/>
      <c r="M4" s="1032"/>
    </row>
    <row r="5" spans="1:20" ht="21.75" customHeight="1">
      <c r="A5" s="1033" t="s">
        <v>154</v>
      </c>
      <c r="B5" s="1033"/>
      <c r="C5" s="1033"/>
      <c r="D5" s="1033"/>
      <c r="E5" s="1033"/>
      <c r="F5" s="1033"/>
      <c r="G5" s="1033"/>
      <c r="H5" s="1033"/>
      <c r="I5" s="1033"/>
      <c r="J5" s="1033"/>
      <c r="K5" s="1033"/>
      <c r="L5" s="1033"/>
      <c r="M5" s="1033"/>
    </row>
    <row r="6" spans="1:20" ht="21.75" customHeight="1">
      <c r="A6" s="1033" t="s">
        <v>1915</v>
      </c>
      <c r="B6" s="1033"/>
      <c r="C6" s="1033"/>
      <c r="D6" s="1033"/>
      <c r="E6" s="1033"/>
      <c r="F6" s="1033"/>
      <c r="G6" s="1033"/>
      <c r="H6" s="1033"/>
      <c r="I6" s="1033"/>
      <c r="J6" s="1033"/>
      <c r="K6" s="1033"/>
      <c r="L6" s="1033"/>
      <c r="M6" s="1033"/>
    </row>
    <row r="7" spans="1:20" s="776" customFormat="1" ht="18" customHeight="1">
      <c r="G7" s="793"/>
      <c r="I7" s="820"/>
      <c r="J7" s="783"/>
      <c r="K7" s="820"/>
      <c r="L7" s="783"/>
      <c r="M7" s="820"/>
      <c r="N7" s="783"/>
      <c r="O7" s="783"/>
      <c r="P7" s="783"/>
      <c r="Q7" s="783"/>
      <c r="R7" s="783"/>
      <c r="S7" s="783"/>
      <c r="T7" s="783"/>
    </row>
    <row r="8" spans="1:20" s="776" customFormat="1" ht="18" customHeight="1">
      <c r="G8" s="1022" t="s">
        <v>1886</v>
      </c>
      <c r="H8" s="1022"/>
      <c r="I8" s="1022"/>
      <c r="J8" s="1022"/>
      <c r="K8" s="1022"/>
      <c r="L8" s="1022"/>
      <c r="M8" s="1022"/>
      <c r="N8" s="834"/>
      <c r="O8" s="834"/>
      <c r="P8" s="834"/>
      <c r="Q8" s="834"/>
      <c r="R8" s="783"/>
      <c r="S8" s="783"/>
      <c r="T8" s="783"/>
    </row>
    <row r="9" spans="1:20" s="776" customFormat="1" ht="18" customHeight="1">
      <c r="G9" s="1028" t="s">
        <v>1786</v>
      </c>
      <c r="H9" s="1028"/>
      <c r="I9" s="1028"/>
      <c r="J9" s="813"/>
      <c r="K9" s="1028" t="s">
        <v>1787</v>
      </c>
      <c r="L9" s="1028"/>
      <c r="M9" s="1028"/>
      <c r="N9" s="783"/>
      <c r="O9" s="783"/>
      <c r="P9" s="783"/>
      <c r="Q9" s="783"/>
      <c r="R9" s="783"/>
      <c r="S9" s="783"/>
      <c r="T9" s="783"/>
    </row>
    <row r="10" spans="1:20" s="776" customFormat="1" ht="18" customHeight="1">
      <c r="G10" s="1029" t="s">
        <v>1905</v>
      </c>
      <c r="H10" s="1029"/>
      <c r="I10" s="1029"/>
      <c r="J10" s="783"/>
      <c r="K10" s="1029" t="s">
        <v>1905</v>
      </c>
      <c r="L10" s="1029"/>
      <c r="M10" s="1029"/>
      <c r="N10" s="783"/>
      <c r="O10" s="783"/>
      <c r="P10" s="783"/>
      <c r="Q10" s="783"/>
      <c r="R10" s="783"/>
      <c r="S10" s="783"/>
      <c r="T10" s="783"/>
    </row>
    <row r="11" spans="1:20" s="776" customFormat="1" ht="18" customHeight="1">
      <c r="E11" s="877" t="s">
        <v>184</v>
      </c>
      <c r="F11" s="877"/>
      <c r="G11" s="881" t="s">
        <v>1895</v>
      </c>
      <c r="H11" s="877"/>
      <c r="I11" s="881" t="s">
        <v>1818</v>
      </c>
      <c r="J11" s="877"/>
      <c r="K11" s="881" t="s">
        <v>1895</v>
      </c>
      <c r="L11" s="877"/>
      <c r="M11" s="814" t="s">
        <v>1818</v>
      </c>
      <c r="N11" s="783"/>
      <c r="O11" s="783"/>
      <c r="P11" s="783"/>
      <c r="Q11" s="783"/>
      <c r="R11" s="783"/>
      <c r="S11" s="783"/>
      <c r="T11" s="783"/>
    </row>
    <row r="12" spans="1:20" s="776" customFormat="1" ht="18" customHeight="1">
      <c r="E12" s="828">
        <v>24</v>
      </c>
      <c r="F12" s="782"/>
      <c r="G12" s="794"/>
      <c r="H12" s="782"/>
      <c r="I12" s="794"/>
      <c r="J12" s="782"/>
      <c r="K12" s="794"/>
      <c r="L12" s="782"/>
      <c r="M12" s="793"/>
      <c r="N12" s="783"/>
      <c r="O12" s="783"/>
      <c r="P12" s="783"/>
      <c r="Q12" s="783"/>
      <c r="R12" s="783"/>
      <c r="S12" s="783"/>
      <c r="T12" s="783"/>
    </row>
    <row r="13" spans="1:20" s="776" customFormat="1" ht="18" customHeight="1">
      <c r="A13" s="776" t="s">
        <v>1795</v>
      </c>
      <c r="E13" s="828"/>
      <c r="F13" s="782"/>
      <c r="G13" s="798">
        <v>159278901</v>
      </c>
      <c r="H13" s="799"/>
      <c r="I13" s="798">
        <v>901893618</v>
      </c>
      <c r="J13" s="799"/>
      <c r="K13" s="798">
        <v>159278901</v>
      </c>
      <c r="L13" s="825"/>
      <c r="M13" s="798">
        <v>901893618</v>
      </c>
      <c r="N13" s="783"/>
      <c r="O13" s="783"/>
      <c r="P13" s="783"/>
      <c r="Q13" s="783"/>
      <c r="R13" s="783"/>
      <c r="S13" s="783"/>
      <c r="T13" s="783"/>
    </row>
    <row r="14" spans="1:20" s="776" customFormat="1" ht="18" customHeight="1">
      <c r="A14" s="776" t="s">
        <v>1863</v>
      </c>
      <c r="E14" s="778"/>
      <c r="F14" s="782"/>
      <c r="G14" s="811">
        <v>100295464</v>
      </c>
      <c r="H14" s="801"/>
      <c r="I14" s="811">
        <v>593206372</v>
      </c>
      <c r="J14" s="801"/>
      <c r="K14" s="811">
        <v>100295464</v>
      </c>
      <c r="L14" s="789"/>
      <c r="M14" s="811">
        <v>593206372</v>
      </c>
      <c r="N14" s="783"/>
      <c r="O14" s="783"/>
      <c r="P14" s="783"/>
      <c r="Q14" s="783"/>
      <c r="R14" s="783"/>
      <c r="S14" s="783"/>
      <c r="T14" s="783"/>
    </row>
    <row r="15" spans="1:20" s="776" customFormat="1" ht="18" customHeight="1">
      <c r="A15" s="776" t="s">
        <v>1871</v>
      </c>
      <c r="E15" s="778"/>
      <c r="F15" s="782"/>
      <c r="G15" s="802">
        <v>58983437</v>
      </c>
      <c r="H15" s="803"/>
      <c r="I15" s="802">
        <v>308687246</v>
      </c>
      <c r="J15" s="803"/>
      <c r="K15" s="802">
        <v>58983437</v>
      </c>
      <c r="L15" s="789"/>
      <c r="M15" s="802">
        <v>308687246</v>
      </c>
      <c r="N15" s="783"/>
      <c r="O15" s="783"/>
      <c r="P15" s="783"/>
      <c r="Q15" s="783"/>
      <c r="R15" s="783"/>
      <c r="S15" s="783"/>
      <c r="T15" s="783"/>
    </row>
    <row r="16" spans="1:20" s="776" customFormat="1" ht="18" customHeight="1">
      <c r="A16" s="776" t="s">
        <v>1825</v>
      </c>
      <c r="E16" s="778"/>
      <c r="F16" s="782"/>
      <c r="G16" s="800">
        <v>13671728</v>
      </c>
      <c r="H16" s="799"/>
      <c r="I16" s="800">
        <v>7880327</v>
      </c>
      <c r="J16" s="799"/>
      <c r="K16" s="800">
        <v>16733809</v>
      </c>
      <c r="L16" s="811"/>
      <c r="M16" s="800">
        <v>11386591</v>
      </c>
      <c r="N16" s="783"/>
      <c r="O16" s="783"/>
      <c r="P16" s="783"/>
      <c r="Q16" s="783"/>
      <c r="R16" s="783"/>
      <c r="S16" s="783"/>
      <c r="T16" s="783"/>
    </row>
    <row r="17" spans="1:20" s="776" customFormat="1" ht="18" customHeight="1">
      <c r="A17" s="776" t="s">
        <v>1796</v>
      </c>
      <c r="E17" s="778"/>
      <c r="F17" s="782"/>
      <c r="G17" s="811">
        <v>35182783</v>
      </c>
      <c r="H17" s="804"/>
      <c r="I17" s="811">
        <v>75136279</v>
      </c>
      <c r="J17" s="804"/>
      <c r="K17" s="811">
        <v>31423779</v>
      </c>
      <c r="L17" s="788"/>
      <c r="M17" s="811">
        <v>74205237</v>
      </c>
      <c r="N17" s="783"/>
      <c r="O17" s="783"/>
      <c r="P17" s="783"/>
      <c r="Q17" s="783"/>
      <c r="R17" s="783"/>
      <c r="S17" s="783"/>
      <c r="T17" s="783"/>
    </row>
    <row r="18" spans="1:20" s="776" customFormat="1" ht="18" customHeight="1">
      <c r="A18" s="776" t="s">
        <v>155</v>
      </c>
      <c r="E18" s="778"/>
      <c r="F18" s="782"/>
      <c r="G18" s="811">
        <v>10492265</v>
      </c>
      <c r="H18" s="805"/>
      <c r="I18" s="811">
        <v>42764691</v>
      </c>
      <c r="J18" s="805"/>
      <c r="K18" s="811">
        <v>10365453</v>
      </c>
      <c r="L18" s="789"/>
      <c r="M18" s="811">
        <v>42693055</v>
      </c>
      <c r="N18" s="783"/>
      <c r="O18" s="783"/>
      <c r="P18" s="783"/>
      <c r="Q18" s="783"/>
      <c r="R18" s="783"/>
      <c r="S18" s="783"/>
      <c r="T18" s="783"/>
    </row>
    <row r="19" spans="1:20" s="776" customFormat="1" ht="18" customHeight="1">
      <c r="A19" s="776" t="s">
        <v>1797</v>
      </c>
      <c r="F19" s="782"/>
      <c r="G19" s="812">
        <v>5355965</v>
      </c>
      <c r="H19" s="806"/>
      <c r="I19" s="812">
        <v>4916305</v>
      </c>
      <c r="J19" s="806"/>
      <c r="K19" s="812">
        <v>13297036</v>
      </c>
      <c r="L19" s="789"/>
      <c r="M19" s="812">
        <v>8362020</v>
      </c>
      <c r="N19" s="783"/>
      <c r="O19" s="783"/>
      <c r="P19" s="783"/>
      <c r="Q19" s="783"/>
      <c r="R19" s="783"/>
      <c r="S19" s="783"/>
      <c r="T19" s="783"/>
    </row>
    <row r="20" spans="1:20" s="776" customFormat="1" ht="18" customHeight="1">
      <c r="A20" s="776" t="s">
        <v>1840</v>
      </c>
      <c r="E20" s="778"/>
      <c r="F20" s="782"/>
      <c r="G20" s="807">
        <v>21624152</v>
      </c>
      <c r="H20" s="803"/>
      <c r="I20" s="807">
        <v>193750298</v>
      </c>
      <c r="J20" s="803"/>
      <c r="K20" s="807">
        <v>20630978</v>
      </c>
      <c r="L20" s="789"/>
      <c r="M20" s="807">
        <v>194813525</v>
      </c>
      <c r="N20" s="783"/>
      <c r="O20" s="783"/>
      <c r="P20" s="783"/>
      <c r="Q20" s="783"/>
      <c r="R20" s="783"/>
      <c r="S20" s="783"/>
      <c r="T20" s="783"/>
    </row>
    <row r="21" spans="1:20" s="776" customFormat="1" ht="18" customHeight="1">
      <c r="A21" s="790" t="s">
        <v>1870</v>
      </c>
      <c r="E21" s="778"/>
      <c r="F21" s="782"/>
      <c r="G21" s="812">
        <v>4479716</v>
      </c>
      <c r="H21" s="808"/>
      <c r="I21" s="812">
        <v>39634000</v>
      </c>
      <c r="J21" s="808"/>
      <c r="K21" s="812">
        <v>4281081</v>
      </c>
      <c r="L21" s="789"/>
      <c r="M21" s="812">
        <v>39634000</v>
      </c>
      <c r="N21" s="783"/>
      <c r="O21" s="783"/>
      <c r="P21" s="783"/>
      <c r="Q21" s="783"/>
      <c r="R21" s="783"/>
      <c r="S21" s="783"/>
      <c r="T21" s="783"/>
    </row>
    <row r="22" spans="1:20" s="776" customFormat="1" ht="18" customHeight="1">
      <c r="A22" s="776" t="s">
        <v>1839</v>
      </c>
      <c r="E22" s="778"/>
      <c r="F22" s="782"/>
      <c r="G22" s="809">
        <v>17144436</v>
      </c>
      <c r="H22" s="803"/>
      <c r="I22" s="809">
        <v>154116298</v>
      </c>
      <c r="J22" s="803"/>
      <c r="K22" s="809">
        <v>16349897</v>
      </c>
      <c r="L22" s="789"/>
      <c r="M22" s="809">
        <v>155179525</v>
      </c>
      <c r="N22" s="783"/>
      <c r="O22" s="783"/>
      <c r="P22" s="783"/>
      <c r="Q22" s="783"/>
      <c r="R22" s="783"/>
      <c r="S22" s="783"/>
      <c r="T22" s="783"/>
    </row>
    <row r="23" spans="1:20" s="776" customFormat="1" ht="18" customHeight="1">
      <c r="A23" s="821" t="s">
        <v>1798</v>
      </c>
      <c r="E23" s="778"/>
      <c r="F23" s="782"/>
      <c r="G23" s="810"/>
      <c r="H23" s="803"/>
      <c r="I23" s="810"/>
      <c r="J23" s="803"/>
      <c r="K23" s="810"/>
      <c r="L23" s="803"/>
      <c r="M23" s="800"/>
    </row>
    <row r="24" spans="1:20" s="776" customFormat="1" ht="18" customHeight="1">
      <c r="A24" s="821" t="s">
        <v>1922</v>
      </c>
      <c r="E24" s="778"/>
      <c r="F24" s="782"/>
      <c r="G24" s="810"/>
      <c r="H24" s="803"/>
      <c r="I24" s="810"/>
      <c r="J24" s="803"/>
      <c r="K24" s="810"/>
      <c r="L24" s="803"/>
      <c r="M24" s="800"/>
    </row>
    <row r="25" spans="1:20" s="776" customFormat="1" ht="18" customHeight="1">
      <c r="A25" s="821"/>
      <c r="B25" s="776" t="s">
        <v>1923</v>
      </c>
      <c r="E25" s="778"/>
      <c r="F25" s="782"/>
      <c r="G25" s="811">
        <v>0</v>
      </c>
      <c r="H25" s="803"/>
      <c r="I25" s="811">
        <v>0</v>
      </c>
      <c r="J25" s="811"/>
      <c r="K25" s="811">
        <v>0</v>
      </c>
      <c r="L25" s="811"/>
      <c r="M25" s="811">
        <v>0</v>
      </c>
    </row>
    <row r="26" spans="1:20" s="776" customFormat="1" ht="18" customHeight="1">
      <c r="A26" s="821" t="s">
        <v>1924</v>
      </c>
      <c r="E26" s="778"/>
      <c r="F26" s="782"/>
      <c r="G26" s="810">
        <v>0</v>
      </c>
      <c r="H26" s="803"/>
      <c r="I26" s="810">
        <v>0</v>
      </c>
      <c r="J26" s="803"/>
      <c r="K26" s="810">
        <v>0</v>
      </c>
      <c r="L26" s="803"/>
      <c r="M26" s="800">
        <v>0</v>
      </c>
    </row>
    <row r="27" spans="1:20" s="776" customFormat="1" ht="18" customHeight="1">
      <c r="A27" s="776" t="s">
        <v>1925</v>
      </c>
      <c r="E27" s="778"/>
      <c r="F27" s="782"/>
      <c r="G27" s="956">
        <v>0</v>
      </c>
      <c r="H27" s="791"/>
      <c r="I27" s="957">
        <v>0</v>
      </c>
      <c r="J27" s="791"/>
      <c r="K27" s="956">
        <v>0</v>
      </c>
      <c r="L27" s="803"/>
      <c r="M27" s="957">
        <v>0</v>
      </c>
    </row>
    <row r="28" spans="1:20" s="776" customFormat="1" ht="18" customHeight="1" thickBot="1">
      <c r="A28" s="776" t="s">
        <v>1834</v>
      </c>
      <c r="E28" s="778"/>
      <c r="F28" s="782"/>
      <c r="G28" s="784">
        <v>17144436</v>
      </c>
      <c r="H28" s="827"/>
      <c r="I28" s="784">
        <v>154116298</v>
      </c>
      <c r="J28" s="827"/>
      <c r="K28" s="784">
        <v>16349897</v>
      </c>
      <c r="L28" s="826"/>
      <c r="M28" s="784">
        <v>155179525</v>
      </c>
    </row>
    <row r="29" spans="1:20" s="776" customFormat="1" ht="18" customHeight="1" thickTop="1">
      <c r="A29" s="776" t="s">
        <v>1835</v>
      </c>
      <c r="E29" s="778">
        <v>25</v>
      </c>
      <c r="F29" s="782"/>
      <c r="G29" s="794"/>
      <c r="H29" s="782"/>
      <c r="I29" s="794"/>
      <c r="J29" s="782"/>
      <c r="K29" s="794"/>
      <c r="L29" s="782"/>
      <c r="M29" s="795"/>
    </row>
    <row r="30" spans="1:20" s="776" customFormat="1" ht="18" customHeight="1" thickBot="1">
      <c r="B30" s="818" t="s">
        <v>1836</v>
      </c>
      <c r="D30" s="818"/>
      <c r="G30" s="797">
        <v>0.01</v>
      </c>
      <c r="I30" s="797">
        <v>0.13</v>
      </c>
      <c r="K30" s="797">
        <v>0.01</v>
      </c>
      <c r="L30" s="958"/>
      <c r="M30" s="959">
        <v>0.13</v>
      </c>
    </row>
    <row r="31" spans="1:20" s="776" customFormat="1" ht="18" customHeight="1" thickTop="1" thickBot="1">
      <c r="A31" s="818"/>
      <c r="B31" s="818" t="s">
        <v>1837</v>
      </c>
      <c r="D31" s="818"/>
      <c r="E31" s="778"/>
      <c r="G31" s="797">
        <v>0</v>
      </c>
      <c r="I31" s="797">
        <v>0</v>
      </c>
      <c r="K31" s="797">
        <v>0</v>
      </c>
      <c r="L31" s="958"/>
      <c r="M31" s="959">
        <v>0</v>
      </c>
      <c r="O31" s="792"/>
    </row>
    <row r="32" spans="1:20" s="776" customFormat="1" ht="21.75" customHeight="1" thickTop="1">
      <c r="G32" s="793"/>
      <c r="I32" s="793"/>
      <c r="K32" s="793"/>
      <c r="M32" s="793"/>
      <c r="N32" s="783"/>
      <c r="O32" s="783"/>
      <c r="P32" s="783"/>
      <c r="Q32" s="783"/>
      <c r="R32" s="783"/>
      <c r="S32" s="783"/>
      <c r="T32" s="783"/>
    </row>
  </sheetData>
  <mergeCells count="9">
    <mergeCell ref="G9:I9"/>
    <mergeCell ref="K9:M9"/>
    <mergeCell ref="G10:I10"/>
    <mergeCell ref="K10:M10"/>
    <mergeCell ref="A3:M3"/>
    <mergeCell ref="A4:M4"/>
    <mergeCell ref="A5:M5"/>
    <mergeCell ref="A6:M6"/>
    <mergeCell ref="G8:M8"/>
  </mergeCells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002E7-8891-47C4-A4EB-AD8A33CFD80E}">
  <sheetPr>
    <tabColor rgb="FFFFC000"/>
  </sheetPr>
  <dimension ref="A1:O32"/>
  <sheetViews>
    <sheetView view="pageBreakPreview" zoomScale="110" zoomScaleNormal="100" zoomScaleSheetLayoutView="110" workbookViewId="0">
      <selection activeCell="D1" sqref="D1"/>
    </sheetView>
  </sheetViews>
  <sheetFormatPr defaultRowHeight="21.75" customHeight="1"/>
  <cols>
    <col min="1" max="3" width="2" style="774" customWidth="1"/>
    <col min="4" max="4" width="28.28515625" style="774" customWidth="1"/>
    <col min="5" max="5" width="5.5703125" style="774" customWidth="1"/>
    <col min="6" max="6" width="0.7109375" style="774" customWidth="1"/>
    <col min="7" max="7" width="11.7109375" style="796" customWidth="1"/>
    <col min="8" max="8" width="0.5703125" style="774" customWidth="1"/>
    <col min="9" max="9" width="11.7109375" style="796" customWidth="1"/>
    <col min="10" max="10" width="0.5703125" style="774" customWidth="1"/>
    <col min="11" max="11" width="11.7109375" style="796" customWidth="1"/>
    <col min="12" max="12" width="0.5703125" style="774" customWidth="1"/>
    <col min="13" max="13" width="11.7109375" style="796" customWidth="1"/>
    <col min="14" max="15" width="9.140625" style="774"/>
    <col min="16" max="16" width="13.7109375" style="774" customWidth="1"/>
    <col min="17" max="19" width="9.140625" style="774"/>
    <col min="20" max="20" width="13.7109375" style="774" customWidth="1"/>
    <col min="21" max="16384" width="9.140625" style="774"/>
  </cols>
  <sheetData>
    <row r="1" spans="1:13" ht="21.75" customHeight="1">
      <c r="A1" s="878"/>
      <c r="B1" s="878"/>
      <c r="C1" s="878"/>
      <c r="D1" s="878"/>
      <c r="E1" s="878"/>
      <c r="F1" s="878"/>
      <c r="G1" s="879"/>
      <c r="H1" s="878"/>
      <c r="I1" s="879"/>
      <c r="J1" s="880"/>
      <c r="K1" s="879"/>
      <c r="L1" s="878"/>
      <c r="M1" s="785" t="s">
        <v>1809</v>
      </c>
    </row>
    <row r="2" spans="1:13" ht="21.75" customHeight="1">
      <c r="A2" s="878"/>
      <c r="B2" s="878"/>
      <c r="C2" s="878"/>
      <c r="D2" s="878"/>
      <c r="E2" s="878"/>
      <c r="F2" s="878"/>
      <c r="G2" s="879"/>
      <c r="H2" s="878"/>
      <c r="I2" s="879"/>
      <c r="J2" s="880"/>
      <c r="K2" s="879"/>
      <c r="L2" s="785"/>
      <c r="M2" s="785" t="s">
        <v>1810</v>
      </c>
    </row>
    <row r="3" spans="1:13" ht="21.75" customHeight="1">
      <c r="A3" s="1030" t="s">
        <v>1819</v>
      </c>
      <c r="B3" s="1031"/>
      <c r="C3" s="1031"/>
      <c r="D3" s="1031"/>
      <c r="E3" s="1031"/>
      <c r="F3" s="1031"/>
      <c r="G3" s="1031"/>
      <c r="H3" s="1031"/>
      <c r="I3" s="1031"/>
      <c r="J3" s="1031"/>
      <c r="K3" s="1031"/>
      <c r="L3" s="1031"/>
      <c r="M3" s="1031"/>
    </row>
    <row r="4" spans="1:13" ht="21.75" customHeight="1">
      <c r="A4" s="1032" t="s">
        <v>1885</v>
      </c>
      <c r="B4" s="1032"/>
      <c r="C4" s="1032"/>
      <c r="D4" s="1032"/>
      <c r="E4" s="1032"/>
      <c r="F4" s="1032"/>
      <c r="G4" s="1032"/>
      <c r="H4" s="1032"/>
      <c r="I4" s="1032"/>
      <c r="J4" s="1032"/>
      <c r="K4" s="1032"/>
      <c r="L4" s="1032"/>
      <c r="M4" s="1032"/>
    </row>
    <row r="5" spans="1:13" ht="21.75" customHeight="1">
      <c r="A5" s="1033" t="s">
        <v>154</v>
      </c>
      <c r="B5" s="1033"/>
      <c r="C5" s="1033"/>
      <c r="D5" s="1033"/>
      <c r="E5" s="1033"/>
      <c r="F5" s="1033"/>
      <c r="G5" s="1033"/>
      <c r="H5" s="1033"/>
      <c r="I5" s="1033"/>
      <c r="J5" s="1033"/>
      <c r="K5" s="1033"/>
      <c r="L5" s="1033"/>
      <c r="M5" s="1033"/>
    </row>
    <row r="6" spans="1:13" ht="21.75" customHeight="1">
      <c r="A6" s="1033" t="s">
        <v>1916</v>
      </c>
      <c r="B6" s="1033"/>
      <c r="C6" s="1033"/>
      <c r="D6" s="1033"/>
      <c r="E6" s="1033"/>
      <c r="F6" s="1033"/>
      <c r="G6" s="1033"/>
      <c r="H6" s="1033"/>
      <c r="I6" s="1033"/>
      <c r="J6" s="1033"/>
      <c r="K6" s="1033"/>
      <c r="L6" s="1033"/>
      <c r="M6" s="1033"/>
    </row>
    <row r="7" spans="1:13" s="776" customFormat="1" ht="18" customHeight="1">
      <c r="G7" s="793"/>
      <c r="I7" s="820"/>
      <c r="J7" s="783"/>
      <c r="K7" s="820"/>
      <c r="L7" s="783"/>
      <c r="M7" s="820"/>
    </row>
    <row r="8" spans="1:13" s="776" customFormat="1" ht="18" customHeight="1">
      <c r="G8" s="1022" t="s">
        <v>1886</v>
      </c>
      <c r="H8" s="1022"/>
      <c r="I8" s="1022"/>
      <c r="J8" s="1022"/>
      <c r="K8" s="1022"/>
      <c r="L8" s="1022"/>
      <c r="M8" s="1022"/>
    </row>
    <row r="9" spans="1:13" s="776" customFormat="1" ht="18" customHeight="1">
      <c r="G9" s="1028" t="s">
        <v>1786</v>
      </c>
      <c r="H9" s="1028"/>
      <c r="I9" s="1028"/>
      <c r="J9" s="813"/>
      <c r="K9" s="1028" t="s">
        <v>1787</v>
      </c>
      <c r="L9" s="1028"/>
      <c r="M9" s="1028"/>
    </row>
    <row r="10" spans="1:13" s="776" customFormat="1" ht="18" customHeight="1">
      <c r="G10" s="1029" t="s">
        <v>1905</v>
      </c>
      <c r="H10" s="1029"/>
      <c r="I10" s="1029"/>
      <c r="J10" s="783"/>
      <c r="K10" s="1029" t="s">
        <v>1905</v>
      </c>
      <c r="L10" s="1029"/>
      <c r="M10" s="1029"/>
    </row>
    <row r="11" spans="1:13" s="776" customFormat="1" ht="18" customHeight="1">
      <c r="E11" s="877" t="s">
        <v>184</v>
      </c>
      <c r="F11" s="877"/>
      <c r="G11" s="881" t="s">
        <v>1895</v>
      </c>
      <c r="H11" s="877"/>
      <c r="I11" s="881" t="s">
        <v>1818</v>
      </c>
      <c r="J11" s="877"/>
      <c r="K11" s="881" t="s">
        <v>1895</v>
      </c>
      <c r="L11" s="877"/>
      <c r="M11" s="814" t="s">
        <v>1818</v>
      </c>
    </row>
    <row r="12" spans="1:13" s="776" customFormat="1" ht="18" customHeight="1">
      <c r="E12" s="828">
        <v>24</v>
      </c>
      <c r="F12" s="782"/>
      <c r="G12" s="794"/>
      <c r="H12" s="782"/>
      <c r="I12" s="794"/>
      <c r="J12" s="782"/>
      <c r="K12" s="794"/>
      <c r="L12" s="782"/>
      <c r="M12" s="793"/>
    </row>
    <row r="13" spans="1:13" s="776" customFormat="1" ht="18" customHeight="1">
      <c r="A13" s="776" t="s">
        <v>1795</v>
      </c>
      <c r="E13" s="778"/>
      <c r="F13" s="782"/>
      <c r="G13" s="798">
        <v>848078768</v>
      </c>
      <c r="H13" s="799"/>
      <c r="I13" s="798">
        <v>2236131218</v>
      </c>
      <c r="J13" s="799"/>
      <c r="K13" s="798">
        <v>848078768</v>
      </c>
      <c r="L13" s="825"/>
      <c r="M13" s="798">
        <v>2236131218</v>
      </c>
    </row>
    <row r="14" spans="1:13" s="776" customFormat="1" ht="18" customHeight="1">
      <c r="A14" s="776" t="s">
        <v>1863</v>
      </c>
      <c r="E14" s="778"/>
      <c r="F14" s="782"/>
      <c r="G14" s="811">
        <v>520994254</v>
      </c>
      <c r="H14" s="801"/>
      <c r="I14" s="811">
        <v>1488965362</v>
      </c>
      <c r="J14" s="801"/>
      <c r="K14" s="811">
        <v>520994254</v>
      </c>
      <c r="L14" s="789"/>
      <c r="M14" s="811">
        <v>1488965362</v>
      </c>
    </row>
    <row r="15" spans="1:13" s="776" customFormat="1" ht="18" customHeight="1">
      <c r="A15" s="776" t="s">
        <v>1871</v>
      </c>
      <c r="E15" s="778"/>
      <c r="F15" s="782"/>
      <c r="G15" s="802">
        <v>327084514</v>
      </c>
      <c r="H15" s="803"/>
      <c r="I15" s="802">
        <v>747165856</v>
      </c>
      <c r="J15" s="803"/>
      <c r="K15" s="802">
        <v>327084514</v>
      </c>
      <c r="L15" s="789"/>
      <c r="M15" s="802">
        <v>747165856</v>
      </c>
    </row>
    <row r="16" spans="1:13" s="776" customFormat="1" ht="18" customHeight="1">
      <c r="A16" s="776" t="s">
        <v>1825</v>
      </c>
      <c r="E16" s="778"/>
      <c r="F16" s="782"/>
      <c r="G16" s="800">
        <v>24725019</v>
      </c>
      <c r="H16" s="799"/>
      <c r="I16" s="800">
        <v>17160600</v>
      </c>
      <c r="J16" s="799"/>
      <c r="K16" s="800">
        <v>43164319</v>
      </c>
      <c r="L16" s="811"/>
      <c r="M16" s="800">
        <v>27518063</v>
      </c>
    </row>
    <row r="17" spans="1:15" s="776" customFormat="1" ht="18" customHeight="1">
      <c r="A17" s="776" t="s">
        <v>1796</v>
      </c>
      <c r="E17" s="778"/>
      <c r="F17" s="782"/>
      <c r="G17" s="811">
        <v>151497345</v>
      </c>
      <c r="H17" s="804"/>
      <c r="I17" s="811">
        <v>185166649</v>
      </c>
      <c r="J17" s="804"/>
      <c r="K17" s="811">
        <v>133556305</v>
      </c>
      <c r="L17" s="788"/>
      <c r="M17" s="811">
        <v>180442437</v>
      </c>
    </row>
    <row r="18" spans="1:15" s="776" customFormat="1" ht="18" customHeight="1">
      <c r="A18" s="776" t="s">
        <v>155</v>
      </c>
      <c r="E18" s="778"/>
      <c r="F18" s="782"/>
      <c r="G18" s="811">
        <v>33008125</v>
      </c>
      <c r="H18" s="805"/>
      <c r="I18" s="811">
        <v>66127034</v>
      </c>
      <c r="J18" s="805"/>
      <c r="K18" s="811">
        <v>32567949</v>
      </c>
      <c r="L18" s="789"/>
      <c r="M18" s="811">
        <v>65973419</v>
      </c>
    </row>
    <row r="19" spans="1:15" s="776" customFormat="1" ht="18" customHeight="1">
      <c r="A19" s="776" t="s">
        <v>1797</v>
      </c>
      <c r="F19" s="782"/>
      <c r="G19" s="812">
        <v>11469215</v>
      </c>
      <c r="H19" s="806"/>
      <c r="I19" s="812">
        <v>11251040</v>
      </c>
      <c r="J19" s="806"/>
      <c r="K19" s="812">
        <v>30791229</v>
      </c>
      <c r="L19" s="789"/>
      <c r="M19" s="812">
        <v>21475825</v>
      </c>
    </row>
    <row r="20" spans="1:15" s="776" customFormat="1" ht="18" customHeight="1">
      <c r="A20" s="776" t="s">
        <v>1840</v>
      </c>
      <c r="E20" s="778"/>
      <c r="F20" s="782"/>
      <c r="G20" s="807">
        <v>155834848</v>
      </c>
      <c r="H20" s="803"/>
      <c r="I20" s="807">
        <v>501781733</v>
      </c>
      <c r="J20" s="803"/>
      <c r="K20" s="807">
        <v>173333350</v>
      </c>
      <c r="L20" s="789"/>
      <c r="M20" s="807">
        <v>506792238</v>
      </c>
    </row>
    <row r="21" spans="1:15" s="776" customFormat="1" ht="18" customHeight="1">
      <c r="A21" s="790" t="s">
        <v>1870</v>
      </c>
      <c r="E21" s="778"/>
      <c r="F21" s="782"/>
      <c r="G21" s="812">
        <v>34393695</v>
      </c>
      <c r="H21" s="808"/>
      <c r="I21" s="812">
        <v>103893177</v>
      </c>
      <c r="J21" s="808"/>
      <c r="K21" s="812">
        <v>37886116</v>
      </c>
      <c r="L21" s="789"/>
      <c r="M21" s="812">
        <v>103893177</v>
      </c>
    </row>
    <row r="22" spans="1:15" s="776" customFormat="1" ht="18" customHeight="1">
      <c r="A22" s="776" t="s">
        <v>1839</v>
      </c>
      <c r="E22" s="778"/>
      <c r="F22" s="782"/>
      <c r="G22" s="809">
        <v>121441153</v>
      </c>
      <c r="H22" s="803"/>
      <c r="I22" s="809">
        <v>397888556</v>
      </c>
      <c r="J22" s="803"/>
      <c r="K22" s="809">
        <v>135447234</v>
      </c>
      <c r="L22" s="789"/>
      <c r="M22" s="809">
        <v>402899061</v>
      </c>
    </row>
    <row r="23" spans="1:15" s="776" customFormat="1" ht="18" customHeight="1">
      <c r="A23" s="821" t="s">
        <v>1798</v>
      </c>
      <c r="E23" s="778"/>
      <c r="F23" s="782"/>
      <c r="G23" s="810"/>
      <c r="H23" s="803"/>
      <c r="I23" s="810"/>
      <c r="J23" s="803"/>
      <c r="K23" s="810"/>
      <c r="L23" s="803"/>
      <c r="M23" s="800"/>
    </row>
    <row r="24" spans="1:15" s="776" customFormat="1" ht="18" customHeight="1">
      <c r="A24" s="821" t="s">
        <v>1922</v>
      </c>
      <c r="E24" s="778"/>
      <c r="F24" s="782"/>
      <c r="G24" s="810"/>
      <c r="H24" s="803"/>
      <c r="I24" s="810"/>
      <c r="J24" s="803"/>
      <c r="K24" s="810"/>
      <c r="L24" s="803"/>
      <c r="M24" s="800"/>
    </row>
    <row r="25" spans="1:15" s="776" customFormat="1" ht="18" customHeight="1">
      <c r="A25" s="821"/>
      <c r="B25" s="776" t="s">
        <v>1923</v>
      </c>
      <c r="E25" s="778"/>
      <c r="F25" s="782"/>
      <c r="G25" s="811">
        <v>-1235253</v>
      </c>
      <c r="H25" s="803"/>
      <c r="I25" s="960">
        <v>0</v>
      </c>
      <c r="J25" s="811"/>
      <c r="K25" s="811">
        <v>-1235253</v>
      </c>
      <c r="L25" s="811"/>
      <c r="M25" s="960">
        <v>0</v>
      </c>
    </row>
    <row r="26" spans="1:15" s="776" customFormat="1" ht="18" customHeight="1">
      <c r="A26" s="821" t="s">
        <v>1924</v>
      </c>
      <c r="E26" s="778"/>
      <c r="F26" s="782"/>
      <c r="G26" s="960">
        <v>0</v>
      </c>
      <c r="H26" s="803"/>
      <c r="I26" s="960">
        <v>0</v>
      </c>
      <c r="J26" s="803"/>
      <c r="K26" s="960">
        <v>0</v>
      </c>
      <c r="L26" s="803"/>
      <c r="M26" s="960">
        <v>0</v>
      </c>
    </row>
    <row r="27" spans="1:15" s="776" customFormat="1" ht="18" customHeight="1">
      <c r="A27" s="822" t="s">
        <v>1925</v>
      </c>
      <c r="E27" s="778"/>
      <c r="F27" s="782"/>
      <c r="G27" s="956">
        <v>-1235253</v>
      </c>
      <c r="H27" s="791"/>
      <c r="I27" s="957">
        <v>0</v>
      </c>
      <c r="J27" s="791"/>
      <c r="K27" s="956">
        <v>-1235253</v>
      </c>
      <c r="L27" s="803"/>
      <c r="M27" s="957">
        <v>0</v>
      </c>
    </row>
    <row r="28" spans="1:15" s="776" customFormat="1" ht="18" customHeight="1" thickBot="1">
      <c r="A28" s="822" t="s">
        <v>1834</v>
      </c>
      <c r="E28" s="778"/>
      <c r="F28" s="782"/>
      <c r="G28" s="784">
        <v>120205900</v>
      </c>
      <c r="H28" s="827"/>
      <c r="I28" s="784">
        <v>397888556</v>
      </c>
      <c r="J28" s="827"/>
      <c r="K28" s="784">
        <v>134211981</v>
      </c>
      <c r="L28" s="826"/>
      <c r="M28" s="784">
        <v>402899061</v>
      </c>
    </row>
    <row r="29" spans="1:15" s="776" customFormat="1" ht="18" customHeight="1" thickTop="1">
      <c r="A29" s="776" t="s">
        <v>1835</v>
      </c>
      <c r="E29" s="778">
        <v>25</v>
      </c>
      <c r="F29" s="782"/>
      <c r="G29" s="794"/>
      <c r="H29" s="782"/>
      <c r="I29" s="794"/>
      <c r="J29" s="782"/>
      <c r="K29" s="794"/>
      <c r="L29" s="782"/>
      <c r="M29" s="795"/>
    </row>
    <row r="30" spans="1:15" s="776" customFormat="1" ht="18" customHeight="1" thickBot="1">
      <c r="B30" s="818" t="s">
        <v>1836</v>
      </c>
      <c r="D30" s="818"/>
      <c r="G30" s="797">
        <v>0.1</v>
      </c>
      <c r="I30" s="797">
        <v>0.33</v>
      </c>
      <c r="K30" s="797">
        <v>0.11</v>
      </c>
      <c r="L30" s="958"/>
      <c r="M30" s="959">
        <v>0.34</v>
      </c>
    </row>
    <row r="31" spans="1:15" s="776" customFormat="1" ht="18" customHeight="1" thickTop="1" thickBot="1">
      <c r="A31" s="818"/>
      <c r="B31" s="818" t="s">
        <v>1837</v>
      </c>
      <c r="D31" s="818"/>
      <c r="E31" s="778"/>
      <c r="G31" s="797">
        <v>0</v>
      </c>
      <c r="I31" s="797">
        <v>0</v>
      </c>
      <c r="K31" s="797">
        <v>0</v>
      </c>
      <c r="L31" s="958"/>
      <c r="M31" s="959">
        <v>0</v>
      </c>
      <c r="O31" s="792"/>
    </row>
    <row r="32" spans="1:15" ht="21.75" customHeight="1" thickTop="1"/>
  </sheetData>
  <mergeCells count="9">
    <mergeCell ref="G9:I9"/>
    <mergeCell ref="K9:M9"/>
    <mergeCell ref="G10:I10"/>
    <mergeCell ref="K10:M10"/>
    <mergeCell ref="A3:M3"/>
    <mergeCell ref="A4:M4"/>
    <mergeCell ref="A5:M5"/>
    <mergeCell ref="A6:M6"/>
    <mergeCell ref="G8:M8"/>
  </mergeCells>
  <printOptions horizontalCentered="1"/>
  <pageMargins left="1.0629921259842521" right="0.31496062992125984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8FE11-ACAA-46C8-B8C1-34AB5379C801}">
  <sheetPr>
    <tabColor rgb="FFFFC000"/>
  </sheetPr>
  <dimension ref="A1:X37"/>
  <sheetViews>
    <sheetView view="pageBreakPreview" zoomScale="115" zoomScaleNormal="100" zoomScaleSheetLayoutView="115" workbookViewId="0">
      <selection activeCell="B1" sqref="B1"/>
    </sheetView>
  </sheetViews>
  <sheetFormatPr defaultRowHeight="21.75" customHeight="1"/>
  <cols>
    <col min="1" max="1" width="9.140625" style="883"/>
    <col min="2" max="2" width="19.42578125" style="883" customWidth="1"/>
    <col min="3" max="3" width="4.85546875" style="883" customWidth="1"/>
    <col min="4" max="4" width="0.85546875" style="883" customWidth="1"/>
    <col min="5" max="5" width="10.5703125" style="883" customWidth="1"/>
    <col min="6" max="6" width="0.5703125" style="883" customWidth="1"/>
    <col min="7" max="7" width="10" style="883" customWidth="1"/>
    <col min="8" max="8" width="0.5703125" style="883" customWidth="1"/>
    <col min="9" max="9" width="10" style="883" customWidth="1"/>
    <col min="10" max="10" width="0.5703125" style="883" customWidth="1"/>
    <col min="11" max="11" width="10" style="883" customWidth="1"/>
    <col min="12" max="12" width="0.7109375" style="883" customWidth="1"/>
    <col min="13" max="13" width="11.7109375" style="883" customWidth="1"/>
    <col min="14" max="16384" width="9.140625" style="883"/>
  </cols>
  <sheetData>
    <row r="1" spans="1:24" s="774" customFormat="1" ht="21.75" customHeight="1">
      <c r="M1" s="817" t="s">
        <v>1809</v>
      </c>
    </row>
    <row r="2" spans="1:24" s="774" customFormat="1" ht="21.75" customHeight="1">
      <c r="M2" s="817" t="s">
        <v>1810</v>
      </c>
    </row>
    <row r="3" spans="1:24" s="774" customFormat="1" ht="21.75" customHeight="1">
      <c r="A3" s="1035" t="s">
        <v>1820</v>
      </c>
      <c r="B3" s="1036"/>
      <c r="C3" s="1036"/>
      <c r="D3" s="1036"/>
      <c r="E3" s="1036"/>
      <c r="F3" s="1036"/>
      <c r="G3" s="1036"/>
      <c r="H3" s="1036"/>
      <c r="I3" s="1036"/>
      <c r="J3" s="1036"/>
      <c r="K3" s="1036"/>
      <c r="L3" s="1036"/>
      <c r="M3" s="1036"/>
    </row>
    <row r="4" spans="1:24" s="774" customFormat="1" ht="23.1" customHeight="1">
      <c r="A4" s="1032" t="s">
        <v>1885</v>
      </c>
      <c r="B4" s="1032"/>
      <c r="C4" s="1032"/>
      <c r="D4" s="1032"/>
      <c r="E4" s="1032"/>
      <c r="F4" s="1032"/>
      <c r="G4" s="1032"/>
      <c r="H4" s="1032"/>
      <c r="I4" s="1032"/>
      <c r="J4" s="1032"/>
      <c r="K4" s="1032"/>
      <c r="L4" s="1032"/>
      <c r="M4" s="1032"/>
    </row>
    <row r="5" spans="1:24" s="774" customFormat="1" ht="23.1" customHeight="1">
      <c r="A5" s="1033" t="s">
        <v>205</v>
      </c>
      <c r="B5" s="1033"/>
      <c r="C5" s="1033"/>
      <c r="D5" s="1033"/>
      <c r="E5" s="1033"/>
      <c r="F5" s="1033"/>
      <c r="G5" s="1033"/>
      <c r="H5" s="1033"/>
      <c r="I5" s="1033"/>
      <c r="J5" s="1033"/>
      <c r="K5" s="1033"/>
      <c r="L5" s="1033"/>
      <c r="M5" s="1033"/>
    </row>
    <row r="6" spans="1:24" s="774" customFormat="1" ht="23.1" customHeight="1">
      <c r="A6" s="1033" t="s">
        <v>1916</v>
      </c>
      <c r="B6" s="1033"/>
      <c r="C6" s="1033"/>
      <c r="D6" s="1033"/>
      <c r="E6" s="1033"/>
      <c r="F6" s="1033"/>
      <c r="G6" s="1033"/>
      <c r="H6" s="1033"/>
      <c r="I6" s="1033"/>
      <c r="J6" s="1033"/>
      <c r="K6" s="1033"/>
      <c r="L6" s="1033"/>
      <c r="M6" s="1033"/>
    </row>
    <row r="7" spans="1:24" ht="23.1" customHeight="1">
      <c r="A7" s="882"/>
      <c r="B7" s="882"/>
      <c r="C7" s="882"/>
      <c r="D7" s="882"/>
      <c r="E7" s="882"/>
      <c r="F7" s="882"/>
      <c r="G7" s="882"/>
      <c r="H7" s="882"/>
      <c r="I7" s="882"/>
      <c r="J7" s="882"/>
      <c r="K7" s="882"/>
      <c r="L7" s="882"/>
      <c r="M7" s="882"/>
    </row>
    <row r="8" spans="1:24" ht="18" customHeight="1">
      <c r="E8" s="1034" t="s">
        <v>1917</v>
      </c>
      <c r="F8" s="1034"/>
      <c r="G8" s="1034"/>
      <c r="H8" s="1034"/>
      <c r="I8" s="1034"/>
      <c r="J8" s="1034"/>
      <c r="K8" s="1034"/>
      <c r="L8" s="1034"/>
      <c r="M8" s="1034"/>
    </row>
    <row r="9" spans="1:24" ht="18" customHeight="1">
      <c r="E9" s="1037" t="s">
        <v>1906</v>
      </c>
      <c r="F9" s="1037"/>
      <c r="G9" s="1037"/>
      <c r="H9" s="1037"/>
      <c r="I9" s="1037"/>
      <c r="J9" s="1037"/>
      <c r="K9" s="1037"/>
      <c r="L9" s="884"/>
      <c r="M9" s="885" t="s">
        <v>213</v>
      </c>
    </row>
    <row r="10" spans="1:24" ht="18" customHeight="1">
      <c r="E10" s="886" t="s">
        <v>206</v>
      </c>
      <c r="F10" s="886"/>
      <c r="G10" s="886" t="s">
        <v>209</v>
      </c>
      <c r="H10" s="886"/>
      <c r="I10" s="1034" t="s">
        <v>207</v>
      </c>
      <c r="J10" s="1034"/>
      <c r="K10" s="1034"/>
      <c r="L10" s="886"/>
      <c r="M10" s="885" t="s">
        <v>1788</v>
      </c>
    </row>
    <row r="11" spans="1:24" ht="18" customHeight="1">
      <c r="D11" s="886"/>
      <c r="E11" s="886" t="s">
        <v>208</v>
      </c>
      <c r="F11" s="886"/>
      <c r="G11" s="886" t="s">
        <v>211</v>
      </c>
      <c r="H11" s="886"/>
      <c r="I11" s="886" t="s">
        <v>1803</v>
      </c>
      <c r="K11" s="886" t="s">
        <v>212</v>
      </c>
      <c r="L11" s="886"/>
    </row>
    <row r="12" spans="1:24" ht="18" customHeight="1">
      <c r="C12" s="886" t="s">
        <v>184</v>
      </c>
      <c r="D12" s="886"/>
      <c r="E12" s="965" t="s">
        <v>210</v>
      </c>
      <c r="F12" s="886"/>
      <c r="G12" s="887"/>
      <c r="H12" s="886"/>
      <c r="I12" s="888" t="s">
        <v>839</v>
      </c>
      <c r="J12" s="886"/>
      <c r="K12" s="965"/>
      <c r="L12" s="886"/>
      <c r="M12" s="887"/>
    </row>
    <row r="13" spans="1:24" s="889" customFormat="1" ht="18" customHeight="1">
      <c r="A13" s="889" t="s">
        <v>1896</v>
      </c>
      <c r="C13" s="893"/>
      <c r="E13" s="815">
        <v>1044859438</v>
      </c>
      <c r="F13" s="815"/>
      <c r="G13" s="815">
        <v>538406193</v>
      </c>
      <c r="H13" s="815"/>
      <c r="I13" s="815">
        <v>69440062</v>
      </c>
      <c r="J13" s="815"/>
      <c r="K13" s="815">
        <v>657312933</v>
      </c>
      <c r="L13" s="815"/>
      <c r="M13" s="815">
        <v>2310018626</v>
      </c>
      <c r="N13" s="890"/>
      <c r="O13" s="891"/>
      <c r="P13" s="890"/>
      <c r="Q13" s="891"/>
      <c r="R13" s="890"/>
      <c r="S13" s="891"/>
      <c r="T13" s="890"/>
      <c r="U13" s="891"/>
      <c r="V13" s="890"/>
      <c r="W13" s="892"/>
      <c r="X13" s="892"/>
    </row>
    <row r="14" spans="1:24" s="889" customFormat="1" ht="18" customHeight="1">
      <c r="A14" s="889" t="s">
        <v>1908</v>
      </c>
      <c r="C14" s="893">
        <v>18</v>
      </c>
      <c r="E14" s="890">
        <v>109556</v>
      </c>
      <c r="F14" s="901"/>
      <c r="G14" s="890">
        <v>51492</v>
      </c>
      <c r="H14" s="901"/>
      <c r="I14" s="900">
        <v>0</v>
      </c>
      <c r="J14" s="901"/>
      <c r="K14" s="896">
        <v>0</v>
      </c>
      <c r="L14" s="901"/>
      <c r="M14" s="898">
        <v>161048</v>
      </c>
      <c r="N14" s="890"/>
      <c r="O14" s="891"/>
      <c r="P14" s="890"/>
      <c r="Q14" s="891"/>
      <c r="R14" s="890"/>
      <c r="S14" s="891"/>
      <c r="T14" s="890"/>
      <c r="U14" s="891"/>
      <c r="V14" s="890"/>
      <c r="W14" s="892"/>
      <c r="X14" s="892"/>
    </row>
    <row r="15" spans="1:24" s="889" customFormat="1" ht="18" customHeight="1">
      <c r="A15" s="889" t="s">
        <v>1875</v>
      </c>
      <c r="C15" s="893">
        <v>18</v>
      </c>
      <c r="E15" s="890">
        <v>149257023</v>
      </c>
      <c r="F15" s="901"/>
      <c r="G15" s="890">
        <v>0</v>
      </c>
      <c r="H15" s="901"/>
      <c r="I15" s="900">
        <v>0</v>
      </c>
      <c r="J15" s="901"/>
      <c r="K15" s="896">
        <v>-149257023</v>
      </c>
      <c r="L15" s="901"/>
      <c r="M15" s="898">
        <v>0</v>
      </c>
      <c r="N15" s="890"/>
      <c r="O15" s="891"/>
      <c r="P15" s="890"/>
      <c r="Q15" s="891"/>
      <c r="R15" s="890"/>
      <c r="S15" s="891"/>
      <c r="T15" s="890"/>
      <c r="U15" s="891"/>
      <c r="V15" s="890"/>
      <c r="W15" s="892"/>
      <c r="X15" s="892"/>
    </row>
    <row r="16" spans="1:24" s="889" customFormat="1" ht="18" customHeight="1">
      <c r="A16" s="889" t="s">
        <v>1881</v>
      </c>
      <c r="C16" s="893">
        <v>20</v>
      </c>
      <c r="E16" s="890">
        <v>0</v>
      </c>
      <c r="F16" s="901"/>
      <c r="G16" s="890">
        <v>0</v>
      </c>
      <c r="H16" s="901"/>
      <c r="I16" s="900">
        <v>0</v>
      </c>
      <c r="J16" s="901"/>
      <c r="K16" s="896">
        <v>-26267977</v>
      </c>
      <c r="L16" s="901"/>
      <c r="M16" s="896">
        <v>-26267977</v>
      </c>
      <c r="N16" s="890"/>
      <c r="O16" s="891"/>
      <c r="P16" s="890"/>
      <c r="Q16" s="891"/>
      <c r="R16" s="890"/>
      <c r="S16" s="891"/>
      <c r="T16" s="890"/>
      <c r="U16" s="891"/>
      <c r="V16" s="890"/>
      <c r="W16" s="892"/>
      <c r="X16" s="892"/>
    </row>
    <row r="17" spans="1:24" s="899" customFormat="1" ht="18" customHeight="1">
      <c r="A17" s="889" t="s">
        <v>1831</v>
      </c>
      <c r="E17" s="894"/>
      <c r="F17" s="894"/>
      <c r="G17" s="894"/>
      <c r="H17" s="894"/>
      <c r="I17" s="894"/>
      <c r="J17" s="894"/>
      <c r="K17" s="894"/>
      <c r="L17" s="897"/>
      <c r="M17" s="815"/>
      <c r="N17" s="897"/>
      <c r="O17" s="897"/>
      <c r="P17" s="898"/>
    </row>
    <row r="18" spans="1:24" s="889" customFormat="1" ht="18" customHeight="1">
      <c r="A18" s="889" t="s">
        <v>1832</v>
      </c>
      <c r="C18" s="893"/>
      <c r="E18" s="815">
        <v>0</v>
      </c>
      <c r="F18" s="815"/>
      <c r="G18" s="815">
        <v>0</v>
      </c>
      <c r="H18" s="815"/>
      <c r="I18" s="815">
        <v>0</v>
      </c>
      <c r="J18" s="815"/>
      <c r="K18" s="898">
        <v>121441153</v>
      </c>
      <c r="L18" s="901"/>
      <c r="M18" s="898">
        <v>121441153</v>
      </c>
      <c r="N18" s="890"/>
      <c r="O18" s="891"/>
      <c r="P18" s="890"/>
      <c r="Q18" s="891"/>
      <c r="R18" s="890"/>
      <c r="S18" s="891"/>
      <c r="T18" s="890"/>
      <c r="U18" s="891"/>
      <c r="V18" s="890"/>
      <c r="W18" s="892"/>
      <c r="X18" s="892"/>
    </row>
    <row r="19" spans="1:24" s="889" customFormat="1" ht="18" customHeight="1">
      <c r="A19" s="889" t="s">
        <v>1833</v>
      </c>
      <c r="C19" s="904"/>
      <c r="E19" s="909">
        <v>0</v>
      </c>
      <c r="F19" s="815"/>
      <c r="G19" s="909">
        <v>0</v>
      </c>
      <c r="H19" s="815"/>
      <c r="I19" s="909">
        <v>0</v>
      </c>
      <c r="J19" s="815"/>
      <c r="K19" s="961">
        <v>-1235253</v>
      </c>
      <c r="L19" s="901"/>
      <c r="M19" s="961">
        <v>-1235253</v>
      </c>
    </row>
    <row r="20" spans="1:24" s="889" customFormat="1" ht="18" customHeight="1">
      <c r="A20" s="889" t="s">
        <v>1834</v>
      </c>
      <c r="E20" s="910">
        <v>0</v>
      </c>
      <c r="F20" s="910"/>
      <c r="G20" s="910">
        <v>0</v>
      </c>
      <c r="H20" s="910"/>
      <c r="I20" s="910">
        <v>0</v>
      </c>
      <c r="J20" s="910"/>
      <c r="K20" s="896">
        <v>120205900</v>
      </c>
      <c r="L20" s="897"/>
      <c r="M20" s="896">
        <v>120205900</v>
      </c>
      <c r="N20" s="890"/>
      <c r="O20" s="891"/>
      <c r="P20" s="890"/>
      <c r="Q20" s="891"/>
      <c r="R20" s="890"/>
      <c r="S20" s="891"/>
      <c r="T20" s="890"/>
      <c r="U20" s="891"/>
      <c r="V20" s="890"/>
      <c r="W20" s="892"/>
      <c r="X20" s="892"/>
    </row>
    <row r="21" spans="1:24" s="889" customFormat="1" ht="18" customHeight="1">
      <c r="A21" s="889" t="s">
        <v>1926</v>
      </c>
      <c r="E21" s="910">
        <v>0</v>
      </c>
      <c r="F21" s="910"/>
      <c r="G21" s="910">
        <v>0</v>
      </c>
      <c r="H21" s="910"/>
      <c r="I21" s="910">
        <v>0</v>
      </c>
      <c r="J21" s="910"/>
      <c r="K21" s="896">
        <v>75</v>
      </c>
      <c r="L21" s="897"/>
      <c r="M21" s="896">
        <v>75</v>
      </c>
      <c r="N21" s="890"/>
      <c r="O21" s="891"/>
      <c r="P21" s="890"/>
      <c r="Q21" s="891"/>
      <c r="R21" s="890"/>
      <c r="S21" s="891"/>
      <c r="T21" s="890"/>
      <c r="U21" s="891"/>
      <c r="V21" s="890"/>
      <c r="W21" s="892"/>
      <c r="X21" s="892"/>
    </row>
    <row r="22" spans="1:24" s="889" customFormat="1" ht="18" customHeight="1" thickBot="1">
      <c r="A22" s="889" t="s">
        <v>1918</v>
      </c>
      <c r="E22" s="906">
        <v>1194226017</v>
      </c>
      <c r="F22" s="898"/>
      <c r="G22" s="906">
        <v>538457685</v>
      </c>
      <c r="H22" s="898"/>
      <c r="I22" s="906">
        <v>69440062</v>
      </c>
      <c r="J22" s="898"/>
      <c r="K22" s="906">
        <v>601993908</v>
      </c>
      <c r="L22" s="898"/>
      <c r="M22" s="906">
        <v>2404117672</v>
      </c>
      <c r="N22" s="890"/>
      <c r="O22" s="891"/>
      <c r="P22" s="890"/>
      <c r="Q22" s="891"/>
      <c r="R22" s="890"/>
      <c r="S22" s="891"/>
      <c r="T22" s="890"/>
      <c r="U22" s="891"/>
      <c r="V22" s="890"/>
      <c r="W22" s="892"/>
      <c r="X22" s="892"/>
    </row>
    <row r="23" spans="1:24" ht="18" customHeight="1" thickTop="1">
      <c r="A23" s="911"/>
      <c r="C23" s="904"/>
      <c r="D23" s="912"/>
      <c r="E23" s="815"/>
      <c r="F23" s="815"/>
      <c r="G23" s="815"/>
      <c r="H23" s="815"/>
      <c r="I23" s="815"/>
      <c r="J23" s="815"/>
      <c r="K23" s="815"/>
      <c r="L23" s="815"/>
      <c r="M23" s="815"/>
    </row>
    <row r="24" spans="1:24" s="889" customFormat="1" ht="18" customHeight="1">
      <c r="A24" s="889" t="s">
        <v>1830</v>
      </c>
      <c r="C24" s="885"/>
      <c r="E24" s="815">
        <v>975203604</v>
      </c>
      <c r="F24" s="815"/>
      <c r="G24" s="815">
        <v>538406193</v>
      </c>
      <c r="H24" s="815"/>
      <c r="I24" s="815">
        <v>46609000</v>
      </c>
      <c r="J24" s="815"/>
      <c r="K24" s="815">
        <v>307262561</v>
      </c>
      <c r="L24" s="815"/>
      <c r="M24" s="815">
        <v>1867481358</v>
      </c>
      <c r="N24" s="890"/>
      <c r="O24" s="891"/>
      <c r="P24" s="890"/>
      <c r="Q24" s="891"/>
      <c r="R24" s="890"/>
      <c r="S24" s="891"/>
      <c r="T24" s="890"/>
      <c r="U24" s="891"/>
      <c r="V24" s="890"/>
      <c r="W24" s="892"/>
      <c r="X24" s="892"/>
    </row>
    <row r="25" spans="1:24" s="889" customFormat="1" ht="18" customHeight="1">
      <c r="A25" s="889" t="s">
        <v>1875</v>
      </c>
      <c r="C25" s="893"/>
      <c r="E25" s="890">
        <v>69657229</v>
      </c>
      <c r="F25" s="894"/>
      <c r="G25" s="890">
        <v>0</v>
      </c>
      <c r="H25" s="894"/>
      <c r="I25" s="890">
        <v>0</v>
      </c>
      <c r="J25" s="895"/>
      <c r="K25" s="896">
        <v>-69657229</v>
      </c>
      <c r="L25" s="897"/>
      <c r="M25" s="898">
        <v>0</v>
      </c>
      <c r="N25" s="890"/>
      <c r="O25" s="891"/>
      <c r="P25" s="890"/>
      <c r="Q25" s="891"/>
      <c r="R25" s="890"/>
      <c r="S25" s="891"/>
      <c r="T25" s="890"/>
      <c r="U25" s="891"/>
      <c r="V25" s="890"/>
      <c r="W25" s="892"/>
      <c r="X25" s="892"/>
    </row>
    <row r="26" spans="1:24" s="889" customFormat="1" ht="18" customHeight="1">
      <c r="A26" s="889" t="s">
        <v>1881</v>
      </c>
      <c r="C26" s="893"/>
      <c r="E26" s="890">
        <v>0</v>
      </c>
      <c r="F26" s="894"/>
      <c r="G26" s="890">
        <v>0</v>
      </c>
      <c r="H26" s="894"/>
      <c r="I26" s="890">
        <v>0</v>
      </c>
      <c r="J26" s="895"/>
      <c r="K26" s="896">
        <v>-8485836</v>
      </c>
      <c r="L26" s="897"/>
      <c r="M26" s="896">
        <v>-8485836</v>
      </c>
      <c r="N26" s="890"/>
      <c r="O26" s="891"/>
      <c r="P26" s="890"/>
      <c r="Q26" s="891"/>
      <c r="R26" s="890"/>
      <c r="S26" s="891"/>
      <c r="T26" s="890"/>
      <c r="U26" s="891"/>
      <c r="V26" s="890"/>
      <c r="W26" s="892"/>
      <c r="X26" s="892"/>
    </row>
    <row r="27" spans="1:24" s="899" customFormat="1" ht="18" customHeight="1">
      <c r="A27" s="889" t="s">
        <v>1831</v>
      </c>
      <c r="E27" s="897"/>
      <c r="F27" s="897"/>
      <c r="G27" s="897"/>
      <c r="H27" s="897"/>
      <c r="I27" s="897"/>
      <c r="J27" s="897"/>
      <c r="K27" s="896"/>
      <c r="L27" s="897"/>
      <c r="M27" s="896"/>
      <c r="N27" s="897"/>
      <c r="O27" s="897"/>
      <c r="P27" s="898"/>
    </row>
    <row r="28" spans="1:24" s="889" customFormat="1" ht="18" customHeight="1">
      <c r="A28" s="889" t="s">
        <v>1832</v>
      </c>
      <c r="C28" s="893"/>
      <c r="E28" s="900">
        <v>0</v>
      </c>
      <c r="F28" s="901"/>
      <c r="G28" s="901">
        <v>0</v>
      </c>
      <c r="H28" s="901"/>
      <c r="I28" s="901">
        <v>0</v>
      </c>
      <c r="J28" s="901"/>
      <c r="K28" s="896">
        <v>397888556</v>
      </c>
      <c r="L28" s="901"/>
      <c r="M28" s="898">
        <v>397888556</v>
      </c>
      <c r="N28" s="890"/>
      <c r="O28" s="891"/>
      <c r="P28" s="890"/>
      <c r="Q28" s="891"/>
      <c r="R28" s="890"/>
      <c r="S28" s="891"/>
      <c r="T28" s="890"/>
      <c r="U28" s="891"/>
      <c r="V28" s="890"/>
      <c r="W28" s="892"/>
      <c r="X28" s="892"/>
    </row>
    <row r="29" spans="1:24" s="889" customFormat="1" ht="18" customHeight="1">
      <c r="A29" s="889" t="s">
        <v>1833</v>
      </c>
      <c r="C29" s="893"/>
      <c r="E29" s="902">
        <v>0</v>
      </c>
      <c r="F29" s="897"/>
      <c r="G29" s="902">
        <v>0</v>
      </c>
      <c r="H29" s="897"/>
      <c r="I29" s="902">
        <v>0</v>
      </c>
      <c r="J29" s="897"/>
      <c r="K29" s="902">
        <v>0</v>
      </c>
      <c r="L29" s="897"/>
      <c r="M29" s="903">
        <v>0</v>
      </c>
      <c r="N29" s="890"/>
      <c r="O29" s="891"/>
      <c r="P29" s="890"/>
      <c r="Q29" s="891"/>
      <c r="R29" s="890"/>
      <c r="S29" s="891"/>
      <c r="T29" s="890"/>
      <c r="U29" s="891"/>
      <c r="V29" s="890"/>
      <c r="W29" s="892"/>
      <c r="X29" s="892"/>
    </row>
    <row r="30" spans="1:24" s="889" customFormat="1" ht="18" customHeight="1">
      <c r="A30" s="889" t="s">
        <v>1834</v>
      </c>
      <c r="C30" s="904"/>
      <c r="E30" s="897">
        <v>0</v>
      </c>
      <c r="F30" s="897"/>
      <c r="G30" s="897">
        <v>0</v>
      </c>
      <c r="H30" s="897"/>
      <c r="I30" s="897">
        <v>0</v>
      </c>
      <c r="J30" s="897"/>
      <c r="K30" s="896">
        <v>397888556</v>
      </c>
      <c r="L30" s="897"/>
      <c r="M30" s="898">
        <v>397888556</v>
      </c>
    </row>
    <row r="31" spans="1:24" s="905" customFormat="1" ht="18" customHeight="1">
      <c r="A31" s="905" t="s">
        <v>1869</v>
      </c>
      <c r="E31" s="897">
        <v>0</v>
      </c>
      <c r="F31" s="897"/>
      <c r="G31" s="897">
        <v>0</v>
      </c>
      <c r="H31" s="897"/>
      <c r="I31" s="897">
        <v>0</v>
      </c>
      <c r="J31" s="897"/>
      <c r="K31" s="896">
        <v>270</v>
      </c>
      <c r="L31" s="897"/>
      <c r="M31" s="898">
        <v>270</v>
      </c>
    </row>
    <row r="32" spans="1:24" s="889" customFormat="1" ht="18" customHeight="1" thickBot="1">
      <c r="A32" s="889" t="s">
        <v>1907</v>
      </c>
      <c r="E32" s="906">
        <v>1044860833</v>
      </c>
      <c r="F32" s="898"/>
      <c r="G32" s="906">
        <v>538406193</v>
      </c>
      <c r="H32" s="898"/>
      <c r="I32" s="906">
        <v>46609000</v>
      </c>
      <c r="J32" s="898"/>
      <c r="K32" s="906">
        <v>627008322</v>
      </c>
      <c r="L32" s="898"/>
      <c r="M32" s="906">
        <v>2256884348</v>
      </c>
      <c r="N32" s="890"/>
      <c r="O32" s="891"/>
      <c r="P32" s="890"/>
      <c r="Q32" s="891"/>
      <c r="R32" s="890"/>
      <c r="S32" s="891"/>
      <c r="T32" s="890"/>
      <c r="U32" s="891"/>
      <c r="V32" s="890"/>
      <c r="W32" s="892"/>
      <c r="X32" s="892"/>
    </row>
    <row r="33" spans="1:16" s="899" customFormat="1" ht="18" customHeight="1" thickTop="1">
      <c r="A33" s="883"/>
      <c r="C33" s="907"/>
      <c r="E33" s="890"/>
      <c r="F33" s="905"/>
      <c r="G33" s="908"/>
      <c r="H33" s="894"/>
      <c r="I33" s="898"/>
      <c r="J33" s="895"/>
      <c r="K33" s="896"/>
      <c r="L33" s="897"/>
      <c r="M33" s="815"/>
      <c r="N33" s="897"/>
      <c r="O33" s="897"/>
      <c r="P33" s="898"/>
    </row>
    <row r="34" spans="1:16" ht="18.95" customHeight="1">
      <c r="A34" s="911"/>
      <c r="C34" s="904"/>
      <c r="D34" s="912"/>
      <c r="E34" s="815"/>
      <c r="F34" s="815"/>
      <c r="G34" s="815"/>
      <c r="H34" s="815"/>
      <c r="I34" s="815"/>
      <c r="J34" s="815"/>
      <c r="K34" s="815"/>
      <c r="L34" s="815"/>
      <c r="M34" s="815"/>
    </row>
    <row r="35" spans="1:16" ht="18.95" customHeight="1">
      <c r="A35" s="911"/>
      <c r="C35" s="904"/>
      <c r="D35" s="912"/>
      <c r="E35" s="815"/>
      <c r="F35" s="815"/>
      <c r="G35" s="815"/>
      <c r="H35" s="815"/>
      <c r="I35" s="815"/>
      <c r="J35" s="815"/>
      <c r="K35" s="815"/>
      <c r="L35" s="815"/>
      <c r="M35" s="815"/>
    </row>
    <row r="36" spans="1:16" ht="18.95" customHeight="1">
      <c r="A36" s="911"/>
      <c r="C36" s="904"/>
      <c r="D36" s="912"/>
      <c r="E36" s="815"/>
      <c r="F36" s="815"/>
      <c r="G36" s="815"/>
      <c r="H36" s="815"/>
      <c r="I36" s="815"/>
      <c r="J36" s="815"/>
      <c r="K36" s="815"/>
      <c r="L36" s="815"/>
      <c r="M36" s="815"/>
    </row>
    <row r="37" spans="1:16" ht="18.95" customHeight="1">
      <c r="M37" s="815"/>
    </row>
  </sheetData>
  <mergeCells count="7">
    <mergeCell ref="I10:K10"/>
    <mergeCell ref="A3:M3"/>
    <mergeCell ref="A4:M4"/>
    <mergeCell ref="A5:M5"/>
    <mergeCell ref="A6:M6"/>
    <mergeCell ref="E8:M8"/>
    <mergeCell ref="E9:K9"/>
  </mergeCells>
  <pageMargins left="1.0629921259842521" right="0.31496062992125984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6F120-DD27-4DC3-AB19-F9BF184F3762}">
  <sheetPr>
    <tabColor rgb="FFFFC000"/>
  </sheetPr>
  <dimension ref="A1:X32"/>
  <sheetViews>
    <sheetView view="pageBreakPreview" zoomScale="106" zoomScaleNormal="100" zoomScaleSheetLayoutView="106" workbookViewId="0">
      <selection activeCell="B1" sqref="B1"/>
    </sheetView>
  </sheetViews>
  <sheetFormatPr defaultRowHeight="21.75" customHeight="1"/>
  <cols>
    <col min="1" max="1" width="9.140625" style="883"/>
    <col min="2" max="2" width="18.5703125" style="883" customWidth="1"/>
    <col min="3" max="3" width="5.28515625" style="883" customWidth="1"/>
    <col min="4" max="4" width="0.85546875" style="883" customWidth="1"/>
    <col min="5" max="5" width="9.7109375" style="883" customWidth="1"/>
    <col min="6" max="6" width="0.5703125" style="883" customWidth="1"/>
    <col min="7" max="7" width="9.7109375" style="883" customWidth="1"/>
    <col min="8" max="8" width="0.5703125" style="883" customWidth="1"/>
    <col min="9" max="9" width="9.7109375" style="883" customWidth="1"/>
    <col min="10" max="10" width="0.5703125" style="883" customWidth="1"/>
    <col min="11" max="11" width="9.7109375" style="883" customWidth="1"/>
    <col min="12" max="12" width="0.5703125" style="883" customWidth="1"/>
    <col min="13" max="13" width="12" style="883" customWidth="1"/>
    <col min="14" max="16384" width="9.140625" style="883"/>
  </cols>
  <sheetData>
    <row r="1" spans="1:16" s="774" customFormat="1" ht="21.75" customHeight="1">
      <c r="M1" s="817" t="s">
        <v>1809</v>
      </c>
    </row>
    <row r="2" spans="1:16" s="774" customFormat="1" ht="21.75" customHeight="1">
      <c r="M2" s="817" t="s">
        <v>1810</v>
      </c>
    </row>
    <row r="3" spans="1:16" s="774" customFormat="1" ht="21.75" customHeight="1">
      <c r="A3" s="1035" t="s">
        <v>1821</v>
      </c>
      <c r="B3" s="1035"/>
      <c r="C3" s="1035"/>
      <c r="D3" s="1035"/>
      <c r="E3" s="1035"/>
      <c r="F3" s="1035"/>
      <c r="G3" s="1035"/>
      <c r="H3" s="1035"/>
      <c r="I3" s="1035"/>
      <c r="J3" s="1035"/>
      <c r="K3" s="1035"/>
      <c r="L3" s="1035"/>
      <c r="M3" s="1035"/>
    </row>
    <row r="4" spans="1:16" s="774" customFormat="1" ht="23.1" customHeight="1">
      <c r="A4" s="1032" t="s">
        <v>1885</v>
      </c>
      <c r="B4" s="1032"/>
      <c r="C4" s="1032"/>
      <c r="D4" s="1032"/>
      <c r="E4" s="1032"/>
      <c r="F4" s="1032"/>
      <c r="G4" s="1032"/>
      <c r="H4" s="1032"/>
      <c r="I4" s="1032"/>
      <c r="J4" s="1032"/>
      <c r="K4" s="1032"/>
      <c r="L4" s="1032"/>
      <c r="M4" s="1032"/>
      <c r="N4" s="775"/>
      <c r="O4" s="775"/>
      <c r="P4" s="775"/>
    </row>
    <row r="5" spans="1:16" s="774" customFormat="1" ht="23.1" customHeight="1">
      <c r="A5" s="1033" t="s">
        <v>1872</v>
      </c>
      <c r="B5" s="1033"/>
      <c r="C5" s="1033"/>
      <c r="D5" s="1033"/>
      <c r="E5" s="1033"/>
      <c r="F5" s="1033"/>
      <c r="G5" s="1033"/>
      <c r="H5" s="1033"/>
      <c r="I5" s="1033"/>
      <c r="J5" s="1033"/>
      <c r="K5" s="1033"/>
      <c r="L5" s="1033"/>
      <c r="M5" s="1033"/>
      <c r="N5" s="775"/>
      <c r="O5" s="775"/>
      <c r="P5" s="775"/>
    </row>
    <row r="6" spans="1:16" s="774" customFormat="1" ht="23.1" customHeight="1">
      <c r="A6" s="1033" t="s">
        <v>1916</v>
      </c>
      <c r="B6" s="1033"/>
      <c r="C6" s="1033"/>
      <c r="D6" s="1033"/>
      <c r="E6" s="1033"/>
      <c r="F6" s="1033"/>
      <c r="G6" s="1033"/>
      <c r="H6" s="1033"/>
      <c r="I6" s="1033"/>
      <c r="J6" s="1033"/>
      <c r="K6" s="1033"/>
      <c r="L6" s="1033"/>
      <c r="M6" s="1033"/>
      <c r="N6" s="775"/>
      <c r="O6" s="775"/>
      <c r="P6" s="775"/>
    </row>
    <row r="7" spans="1:16" ht="23.1" customHeight="1">
      <c r="A7" s="882"/>
      <c r="B7" s="882"/>
      <c r="C7" s="882"/>
      <c r="D7" s="882"/>
      <c r="E7" s="882"/>
      <c r="F7" s="882"/>
      <c r="G7" s="882"/>
      <c r="H7" s="882"/>
      <c r="I7" s="882"/>
      <c r="J7" s="882"/>
      <c r="K7" s="882"/>
      <c r="L7" s="882"/>
      <c r="M7" s="882"/>
      <c r="N7" s="911"/>
      <c r="O7" s="911"/>
      <c r="P7" s="911"/>
    </row>
    <row r="8" spans="1:16" ht="18.95" customHeight="1">
      <c r="E8" s="1034" t="s">
        <v>1886</v>
      </c>
      <c r="F8" s="1034"/>
      <c r="G8" s="1034"/>
      <c r="H8" s="1034"/>
      <c r="I8" s="1034"/>
      <c r="J8" s="1034"/>
      <c r="K8" s="1034"/>
      <c r="L8" s="1034"/>
      <c r="M8" s="1034"/>
    </row>
    <row r="9" spans="1:16" ht="18.95" customHeight="1">
      <c r="E9" s="1037" t="s">
        <v>1909</v>
      </c>
      <c r="F9" s="1037"/>
      <c r="G9" s="1037"/>
      <c r="H9" s="1037"/>
      <c r="I9" s="1037"/>
      <c r="J9" s="1037"/>
      <c r="K9" s="1037"/>
      <c r="L9" s="1037"/>
      <c r="M9" s="1037"/>
    </row>
    <row r="10" spans="1:16" ht="18.95" customHeight="1">
      <c r="E10" s="886" t="s">
        <v>206</v>
      </c>
      <c r="F10" s="886"/>
      <c r="G10" s="886" t="s">
        <v>209</v>
      </c>
      <c r="H10" s="886"/>
      <c r="I10" s="1037" t="s">
        <v>207</v>
      </c>
      <c r="J10" s="1037"/>
      <c r="K10" s="1037"/>
      <c r="L10" s="886"/>
      <c r="M10" s="885" t="s">
        <v>213</v>
      </c>
    </row>
    <row r="11" spans="1:16" ht="18.95" customHeight="1">
      <c r="D11" s="886"/>
      <c r="E11" s="886" t="s">
        <v>208</v>
      </c>
      <c r="F11" s="886"/>
      <c r="G11" s="886" t="s">
        <v>211</v>
      </c>
      <c r="H11" s="886"/>
      <c r="I11" s="886" t="s">
        <v>1803</v>
      </c>
      <c r="J11" s="886"/>
      <c r="K11" s="886" t="s">
        <v>212</v>
      </c>
      <c r="L11" s="886"/>
      <c r="M11" s="885" t="s">
        <v>1788</v>
      </c>
    </row>
    <row r="12" spans="1:16" ht="18.95" customHeight="1">
      <c r="C12" s="886" t="s">
        <v>184</v>
      </c>
      <c r="D12" s="886"/>
      <c r="E12" s="965" t="s">
        <v>210</v>
      </c>
      <c r="F12" s="886"/>
      <c r="G12" s="887"/>
      <c r="H12" s="886"/>
      <c r="I12" s="888" t="s">
        <v>839</v>
      </c>
      <c r="J12" s="886"/>
      <c r="K12" s="887"/>
      <c r="L12" s="886"/>
      <c r="M12" s="887"/>
    </row>
    <row r="13" spans="1:16" s="913" customFormat="1" ht="18.95" customHeight="1">
      <c r="A13" s="889" t="s">
        <v>1896</v>
      </c>
      <c r="B13" s="924"/>
      <c r="C13" s="922"/>
      <c r="D13" s="915"/>
      <c r="E13" s="815">
        <v>1044859438</v>
      </c>
      <c r="F13" s="815"/>
      <c r="G13" s="815">
        <v>538406193</v>
      </c>
      <c r="H13" s="815"/>
      <c r="I13" s="815">
        <v>69440062</v>
      </c>
      <c r="J13" s="815"/>
      <c r="K13" s="815">
        <v>669819582</v>
      </c>
      <c r="L13" s="815"/>
      <c r="M13" s="815">
        <v>2322525275</v>
      </c>
    </row>
    <row r="14" spans="1:16" s="913" customFormat="1" ht="18.95" customHeight="1">
      <c r="A14" s="889" t="s">
        <v>1908</v>
      </c>
      <c r="B14" s="924"/>
      <c r="C14" s="893">
        <v>18</v>
      </c>
      <c r="D14" s="915"/>
      <c r="E14" s="890">
        <v>109556</v>
      </c>
      <c r="F14" s="901"/>
      <c r="G14" s="890">
        <v>51492</v>
      </c>
      <c r="H14" s="901"/>
      <c r="I14" s="900">
        <v>0</v>
      </c>
      <c r="J14" s="901"/>
      <c r="K14" s="896">
        <v>0</v>
      </c>
      <c r="L14" s="901"/>
      <c r="M14" s="898">
        <v>161048</v>
      </c>
    </row>
    <row r="15" spans="1:16" s="913" customFormat="1" ht="18.95" customHeight="1">
      <c r="A15" s="889" t="s">
        <v>1875</v>
      </c>
      <c r="B15" s="924"/>
      <c r="C15" s="893">
        <v>18</v>
      </c>
      <c r="D15" s="915"/>
      <c r="E15" s="890">
        <v>149257023</v>
      </c>
      <c r="F15" s="901"/>
      <c r="G15" s="890">
        <v>0</v>
      </c>
      <c r="H15" s="901"/>
      <c r="I15" s="900">
        <v>0</v>
      </c>
      <c r="J15" s="901"/>
      <c r="K15" s="896">
        <v>-149257023</v>
      </c>
      <c r="L15" s="901"/>
      <c r="M15" s="898">
        <v>0</v>
      </c>
    </row>
    <row r="16" spans="1:16" s="913" customFormat="1" ht="18.95" customHeight="1">
      <c r="A16" s="889" t="s">
        <v>1881</v>
      </c>
      <c r="B16" s="924"/>
      <c r="C16" s="893">
        <v>20</v>
      </c>
      <c r="D16" s="915"/>
      <c r="E16" s="890">
        <v>0</v>
      </c>
      <c r="F16" s="901"/>
      <c r="G16" s="890">
        <v>0</v>
      </c>
      <c r="H16" s="901"/>
      <c r="I16" s="900">
        <v>0</v>
      </c>
      <c r="J16" s="901"/>
      <c r="K16" s="896">
        <v>-26267977</v>
      </c>
      <c r="L16" s="901"/>
      <c r="M16" s="896">
        <v>-26267977</v>
      </c>
    </row>
    <row r="17" spans="1:24" s="913" customFormat="1" ht="18.95" customHeight="1">
      <c r="A17" s="889" t="s">
        <v>1831</v>
      </c>
      <c r="C17" s="899"/>
      <c r="D17" s="915"/>
      <c r="E17" s="908"/>
      <c r="F17" s="915"/>
      <c r="G17" s="908"/>
      <c r="H17" s="915"/>
      <c r="I17" s="908"/>
      <c r="J17" s="915"/>
      <c r="K17" s="908"/>
      <c r="L17" s="908"/>
      <c r="M17" s="898"/>
      <c r="P17" s="916"/>
    </row>
    <row r="18" spans="1:24" s="913" customFormat="1" ht="18.95" customHeight="1">
      <c r="A18" s="889" t="s">
        <v>1832</v>
      </c>
      <c r="B18" s="924"/>
      <c r="C18" s="915"/>
      <c r="D18" s="915"/>
      <c r="E18" s="890">
        <v>0</v>
      </c>
      <c r="F18" s="929"/>
      <c r="G18" s="930">
        <v>0</v>
      </c>
      <c r="H18" s="929"/>
      <c r="I18" s="890">
        <v>0</v>
      </c>
      <c r="J18" s="929"/>
      <c r="K18" s="930">
        <v>135447234</v>
      </c>
      <c r="L18" s="930"/>
      <c r="M18" s="898">
        <v>135447234</v>
      </c>
    </row>
    <row r="19" spans="1:24" s="913" customFormat="1" ht="18.95" customHeight="1">
      <c r="A19" s="889" t="s">
        <v>1833</v>
      </c>
      <c r="B19" s="924"/>
      <c r="C19" s="915"/>
      <c r="D19" s="915"/>
      <c r="E19" s="923">
        <v>0</v>
      </c>
      <c r="F19" s="929"/>
      <c r="G19" s="931">
        <v>0</v>
      </c>
      <c r="H19" s="929"/>
      <c r="I19" s="923">
        <v>0</v>
      </c>
      <c r="J19" s="915"/>
      <c r="K19" s="923">
        <v>-1235253</v>
      </c>
      <c r="L19" s="930"/>
      <c r="M19" s="923">
        <v>-1235253</v>
      </c>
    </row>
    <row r="20" spans="1:24" s="913" customFormat="1" ht="18.95" customHeight="1">
      <c r="A20" s="889" t="s">
        <v>1834</v>
      </c>
      <c r="B20" s="924"/>
      <c r="C20" s="915"/>
      <c r="D20" s="915"/>
      <c r="E20" s="890">
        <v>0</v>
      </c>
      <c r="F20" s="915"/>
      <c r="G20" s="890">
        <v>0</v>
      </c>
      <c r="H20" s="915"/>
      <c r="I20" s="890">
        <v>0</v>
      </c>
      <c r="J20" s="915"/>
      <c r="K20" s="890">
        <v>134211981</v>
      </c>
      <c r="L20" s="930"/>
      <c r="M20" s="890">
        <v>134211981</v>
      </c>
    </row>
    <row r="21" spans="1:24" s="913" customFormat="1" ht="18.95" customHeight="1" thickBot="1">
      <c r="A21" s="889" t="s">
        <v>1918</v>
      </c>
      <c r="B21" s="924"/>
      <c r="C21" s="915"/>
      <c r="D21" s="915"/>
      <c r="E21" s="925">
        <v>1194226017</v>
      </c>
      <c r="F21" s="919"/>
      <c r="G21" s="925">
        <v>538457685</v>
      </c>
      <c r="H21" s="919"/>
      <c r="I21" s="925">
        <v>69440062</v>
      </c>
      <c r="J21" s="915"/>
      <c r="K21" s="925">
        <v>628506563</v>
      </c>
      <c r="L21" s="890"/>
      <c r="M21" s="925">
        <v>2430630327</v>
      </c>
      <c r="N21" s="916"/>
      <c r="O21" s="916"/>
    </row>
    <row r="22" spans="1:24" ht="18.95" customHeight="1" thickTop="1"/>
    <row r="23" spans="1:24" s="913" customFormat="1" ht="18.95" customHeight="1">
      <c r="A23" s="889" t="s">
        <v>1830</v>
      </c>
      <c r="C23" s="914"/>
      <c r="D23" s="915"/>
      <c r="E23" s="890">
        <v>975203604</v>
      </c>
      <c r="F23" s="915"/>
      <c r="G23" s="890">
        <v>538406193</v>
      </c>
      <c r="H23" s="915"/>
      <c r="I23" s="890">
        <v>46609000</v>
      </c>
      <c r="J23" s="915"/>
      <c r="K23" s="890">
        <v>314171077</v>
      </c>
      <c r="L23" s="890"/>
      <c r="M23" s="898">
        <v>1874389874</v>
      </c>
      <c r="N23" s="916"/>
      <c r="O23" s="917"/>
      <c r="P23" s="918"/>
      <c r="Q23" s="916"/>
    </row>
    <row r="24" spans="1:24" s="889" customFormat="1" ht="18" customHeight="1">
      <c r="A24" s="889" t="s">
        <v>1875</v>
      </c>
      <c r="C24" s="893"/>
      <c r="E24" s="890">
        <v>69657229</v>
      </c>
      <c r="F24" s="919"/>
      <c r="G24" s="890">
        <v>0</v>
      </c>
      <c r="H24" s="919"/>
      <c r="I24" s="890">
        <v>0</v>
      </c>
      <c r="J24" s="919"/>
      <c r="K24" s="890">
        <v>-69657229</v>
      </c>
      <c r="L24" s="890"/>
      <c r="M24" s="898">
        <v>0</v>
      </c>
      <c r="N24" s="890"/>
      <c r="O24" s="891"/>
      <c r="P24" s="890"/>
      <c r="Q24" s="891"/>
      <c r="R24" s="890"/>
      <c r="S24" s="891"/>
      <c r="T24" s="890"/>
      <c r="U24" s="891"/>
      <c r="V24" s="890"/>
      <c r="W24" s="892"/>
      <c r="X24" s="892"/>
    </row>
    <row r="25" spans="1:24" s="889" customFormat="1" ht="18" customHeight="1">
      <c r="A25" s="889" t="s">
        <v>1881</v>
      </c>
      <c r="C25" s="893"/>
      <c r="E25" s="890">
        <v>0</v>
      </c>
      <c r="F25" s="919"/>
      <c r="G25" s="890">
        <v>0</v>
      </c>
      <c r="H25" s="919"/>
      <c r="I25" s="890">
        <v>0</v>
      </c>
      <c r="J25" s="919"/>
      <c r="K25" s="890">
        <v>-8485836</v>
      </c>
      <c r="L25" s="890"/>
      <c r="M25" s="890">
        <v>-8485836</v>
      </c>
      <c r="N25" s="890"/>
      <c r="O25" s="891"/>
      <c r="P25" s="890"/>
      <c r="Q25" s="891"/>
      <c r="R25" s="890"/>
      <c r="S25" s="891"/>
      <c r="T25" s="890"/>
      <c r="U25" s="891"/>
      <c r="V25" s="890"/>
      <c r="W25" s="892"/>
      <c r="X25" s="892"/>
    </row>
    <row r="26" spans="1:24" s="913" customFormat="1" ht="18.95" customHeight="1">
      <c r="A26" s="889" t="s">
        <v>1831</v>
      </c>
      <c r="B26" s="920"/>
      <c r="C26" s="921"/>
      <c r="D26" s="915"/>
      <c r="E26" s="890"/>
      <c r="F26" s="919"/>
      <c r="G26" s="890"/>
      <c r="H26" s="919"/>
      <c r="I26" s="890"/>
      <c r="J26" s="919"/>
      <c r="K26" s="890"/>
      <c r="L26" s="890"/>
      <c r="M26" s="898"/>
      <c r="N26" s="916"/>
      <c r="O26" s="917"/>
      <c r="P26" s="918"/>
      <c r="Q26" s="916"/>
    </row>
    <row r="27" spans="1:24" s="913" customFormat="1" ht="18.95" customHeight="1">
      <c r="A27" s="889" t="s">
        <v>1832</v>
      </c>
      <c r="B27" s="889"/>
      <c r="C27" s="922"/>
      <c r="D27" s="915"/>
      <c r="E27" s="890">
        <v>0</v>
      </c>
      <c r="F27" s="919"/>
      <c r="G27" s="890">
        <v>0</v>
      </c>
      <c r="H27" s="919"/>
      <c r="I27" s="890">
        <v>0</v>
      </c>
      <c r="J27" s="915"/>
      <c r="K27" s="890">
        <v>402899061</v>
      </c>
      <c r="L27" s="890"/>
      <c r="M27" s="898">
        <v>402899061</v>
      </c>
      <c r="P27" s="916"/>
    </row>
    <row r="28" spans="1:24" s="913" customFormat="1" ht="18.95" customHeight="1">
      <c r="A28" s="889" t="s">
        <v>1833</v>
      </c>
      <c r="B28" s="889"/>
      <c r="C28" s="922"/>
      <c r="D28" s="915"/>
      <c r="E28" s="923">
        <v>0</v>
      </c>
      <c r="F28" s="919"/>
      <c r="G28" s="923">
        <v>0</v>
      </c>
      <c r="H28" s="919"/>
      <c r="I28" s="923">
        <v>0</v>
      </c>
      <c r="J28" s="915"/>
      <c r="K28" s="923">
        <v>0</v>
      </c>
      <c r="L28" s="890"/>
      <c r="M28" s="903">
        <v>0</v>
      </c>
      <c r="P28" s="916"/>
    </row>
    <row r="29" spans="1:24" s="913" customFormat="1" ht="18.95" customHeight="1">
      <c r="A29" s="889" t="s">
        <v>1834</v>
      </c>
      <c r="B29" s="889"/>
      <c r="C29" s="922"/>
      <c r="D29" s="915"/>
      <c r="E29" s="923">
        <v>0</v>
      </c>
      <c r="F29" s="919"/>
      <c r="G29" s="923">
        <v>0</v>
      </c>
      <c r="H29" s="919"/>
      <c r="I29" s="923">
        <v>0</v>
      </c>
      <c r="J29" s="915"/>
      <c r="K29" s="890">
        <v>402899061</v>
      </c>
      <c r="L29" s="890"/>
      <c r="M29" s="898">
        <v>402899061</v>
      </c>
      <c r="P29" s="916"/>
    </row>
    <row r="30" spans="1:24" s="928" customFormat="1" ht="18.95" customHeight="1" thickBot="1">
      <c r="A30" s="889" t="s">
        <v>1907</v>
      </c>
      <c r="B30" s="924"/>
      <c r="C30" s="921"/>
      <c r="D30" s="921"/>
      <c r="E30" s="925">
        <v>1044860833</v>
      </c>
      <c r="F30" s="919"/>
      <c r="G30" s="925">
        <v>538406193</v>
      </c>
      <c r="H30" s="919"/>
      <c r="I30" s="925">
        <v>46609000</v>
      </c>
      <c r="J30" s="919"/>
      <c r="K30" s="925">
        <v>638927073</v>
      </c>
      <c r="L30" s="890"/>
      <c r="M30" s="925">
        <v>2268803099</v>
      </c>
      <c r="N30" s="926"/>
      <c r="O30" s="927"/>
      <c r="P30" s="926"/>
    </row>
    <row r="31" spans="1:24" s="928" customFormat="1" ht="18.95" customHeight="1" thickTop="1">
      <c r="A31" s="889"/>
      <c r="B31" s="924"/>
      <c r="C31" s="921"/>
      <c r="D31" s="921"/>
      <c r="E31" s="890"/>
      <c r="F31" s="929"/>
      <c r="G31" s="890"/>
      <c r="H31" s="929"/>
      <c r="I31" s="890"/>
      <c r="J31" s="929"/>
      <c r="K31" s="890"/>
      <c r="L31" s="890"/>
      <c r="M31" s="890"/>
      <c r="N31" s="926"/>
      <c r="O31" s="927"/>
      <c r="P31" s="926"/>
    </row>
    <row r="32" spans="1:24" s="932" customFormat="1" ht="18.95" customHeight="1">
      <c r="C32" s="933"/>
      <c r="D32" s="934"/>
      <c r="E32" s="819"/>
      <c r="F32" s="819"/>
      <c r="G32" s="819"/>
      <c r="H32" s="819"/>
      <c r="I32" s="819"/>
      <c r="J32" s="819"/>
      <c r="K32" s="819"/>
      <c r="L32" s="819"/>
      <c r="M32" s="819"/>
    </row>
  </sheetData>
  <mergeCells count="7">
    <mergeCell ref="I10:K10"/>
    <mergeCell ref="A3:M3"/>
    <mergeCell ref="A4:M4"/>
    <mergeCell ref="A5:M5"/>
    <mergeCell ref="A6:M6"/>
    <mergeCell ref="E8:M8"/>
    <mergeCell ref="E9:M9"/>
  </mergeCells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7B9E-958B-4DFB-9362-0C47F5656368}">
  <sheetPr>
    <tabColor rgb="FFFFC000"/>
  </sheetPr>
  <dimension ref="A1:T106"/>
  <sheetViews>
    <sheetView view="pageBreakPreview" zoomScale="130" zoomScaleNormal="85" zoomScaleSheetLayoutView="130" workbookViewId="0">
      <selection activeCell="D2" sqref="D1:D2"/>
    </sheetView>
  </sheetViews>
  <sheetFormatPr defaultRowHeight="18" customHeight="1"/>
  <cols>
    <col min="1" max="1" width="2.28515625" style="776" customWidth="1"/>
    <col min="2" max="2" width="1.7109375" style="823" customWidth="1"/>
    <col min="3" max="3" width="10" style="776" customWidth="1"/>
    <col min="4" max="4" width="10.5703125" style="776" customWidth="1"/>
    <col min="5" max="5" width="8" style="776" customWidth="1"/>
    <col min="6" max="6" width="9.28515625" style="776" customWidth="1"/>
    <col min="7" max="7" width="4" style="776" customWidth="1"/>
    <col min="8" max="8" width="0.5703125" style="776" customWidth="1"/>
    <col min="9" max="9" width="10.5703125" style="776" customWidth="1"/>
    <col min="10" max="10" width="0.5703125" style="776" customWidth="1"/>
    <col min="11" max="11" width="10.5703125" style="776" customWidth="1"/>
    <col min="12" max="12" width="0.5703125" style="776" customWidth="1"/>
    <col min="13" max="13" width="10.5703125" style="776" customWidth="1"/>
    <col min="14" max="14" width="0.5703125" style="776" customWidth="1"/>
    <col min="15" max="15" width="10.5703125" style="776" customWidth="1"/>
    <col min="16" max="16" width="0.5703125" style="776" customWidth="1"/>
    <col min="17" max="17" width="12.28515625" style="776" customWidth="1"/>
    <col min="18" max="16384" width="9.140625" style="776"/>
  </cols>
  <sheetData>
    <row r="1" spans="1:15" ht="23.1" customHeight="1">
      <c r="O1" s="817" t="s">
        <v>1809</v>
      </c>
    </row>
    <row r="2" spans="1:15" ht="23.1" customHeight="1">
      <c r="O2" s="817" t="s">
        <v>1810</v>
      </c>
    </row>
    <row r="3" spans="1:15" ht="23.1" customHeight="1">
      <c r="A3" s="1035" t="s">
        <v>1822</v>
      </c>
      <c r="B3" s="1036"/>
      <c r="C3" s="1036"/>
      <c r="D3" s="1036"/>
      <c r="E3" s="1036"/>
      <c r="F3" s="1036"/>
      <c r="G3" s="1036"/>
      <c r="H3" s="1036"/>
      <c r="I3" s="1036"/>
      <c r="J3" s="1036"/>
      <c r="K3" s="1036"/>
      <c r="L3" s="1036"/>
      <c r="M3" s="1036"/>
      <c r="N3" s="1036"/>
      <c r="O3" s="1036"/>
    </row>
    <row r="4" spans="1:15" s="774" customFormat="1" ht="23.1" customHeight="1">
      <c r="A4" s="1033" t="s">
        <v>1885</v>
      </c>
      <c r="B4" s="1033"/>
      <c r="C4" s="1033"/>
      <c r="D4" s="1033"/>
      <c r="E4" s="1033"/>
      <c r="F4" s="1033"/>
      <c r="G4" s="1033"/>
      <c r="H4" s="1033"/>
      <c r="I4" s="1033"/>
      <c r="J4" s="1033"/>
      <c r="K4" s="1033"/>
      <c r="L4" s="1033"/>
      <c r="M4" s="1033"/>
      <c r="N4" s="1033"/>
      <c r="O4" s="1033"/>
    </row>
    <row r="5" spans="1:15" s="774" customFormat="1" ht="23.1" customHeight="1">
      <c r="A5" s="1033" t="s">
        <v>1824</v>
      </c>
      <c r="B5" s="1033"/>
      <c r="C5" s="1033"/>
      <c r="D5" s="1033"/>
      <c r="E5" s="1033"/>
      <c r="F5" s="1033"/>
      <c r="G5" s="1033"/>
      <c r="H5" s="1033"/>
      <c r="I5" s="1033"/>
      <c r="J5" s="1033"/>
      <c r="K5" s="1033"/>
      <c r="L5" s="1033"/>
      <c r="M5" s="1033"/>
      <c r="N5" s="1033"/>
      <c r="O5" s="1033"/>
    </row>
    <row r="6" spans="1:15" s="774" customFormat="1" ht="23.1" customHeight="1">
      <c r="A6" s="1033" t="s">
        <v>1916</v>
      </c>
      <c r="B6" s="1033"/>
      <c r="C6" s="1033"/>
      <c r="D6" s="1033"/>
      <c r="E6" s="1033"/>
      <c r="F6" s="1033"/>
      <c r="G6" s="1033"/>
      <c r="H6" s="1033"/>
      <c r="I6" s="1033"/>
      <c r="J6" s="1033"/>
      <c r="K6" s="1033"/>
      <c r="L6" s="1033"/>
      <c r="M6" s="1033"/>
      <c r="N6" s="1033"/>
      <c r="O6" s="1033"/>
    </row>
    <row r="7" spans="1:15" ht="18" customHeight="1">
      <c r="A7" s="777"/>
      <c r="B7" s="824"/>
      <c r="I7" s="786"/>
      <c r="J7" s="781"/>
      <c r="K7" s="786"/>
      <c r="L7" s="781"/>
      <c r="M7" s="781"/>
      <c r="N7" s="781"/>
      <c r="O7" s="786"/>
    </row>
    <row r="8" spans="1:15" s="883" customFormat="1" ht="18" customHeight="1">
      <c r="B8" s="935"/>
      <c r="I8" s="1034" t="s">
        <v>1886</v>
      </c>
      <c r="J8" s="1034"/>
      <c r="K8" s="1034"/>
      <c r="L8" s="1034"/>
      <c r="M8" s="1034"/>
      <c r="N8" s="1034"/>
      <c r="O8" s="1034"/>
    </row>
    <row r="9" spans="1:15" s="883" customFormat="1" ht="18" customHeight="1">
      <c r="B9" s="935"/>
      <c r="I9" s="1038" t="s">
        <v>1786</v>
      </c>
      <c r="J9" s="1038"/>
      <c r="K9" s="1038"/>
      <c r="L9" s="967"/>
      <c r="M9" s="1038" t="s">
        <v>1787</v>
      </c>
      <c r="N9" s="1038"/>
      <c r="O9" s="1038"/>
    </row>
    <row r="10" spans="1:15" s="883" customFormat="1" ht="18" customHeight="1">
      <c r="B10" s="935"/>
      <c r="I10" s="1034" t="s">
        <v>1905</v>
      </c>
      <c r="J10" s="1034"/>
      <c r="K10" s="1034"/>
      <c r="L10" s="886"/>
      <c r="M10" s="1034" t="s">
        <v>1905</v>
      </c>
      <c r="N10" s="1034"/>
      <c r="O10" s="1034"/>
    </row>
    <row r="11" spans="1:15" s="883" customFormat="1" ht="18" customHeight="1">
      <c r="B11" s="935"/>
      <c r="F11" s="886"/>
      <c r="G11" s="886" t="s">
        <v>184</v>
      </c>
      <c r="H11" s="886"/>
      <c r="I11" s="965">
        <v>2019</v>
      </c>
      <c r="J11" s="886"/>
      <c r="K11" s="965">
        <v>2018</v>
      </c>
      <c r="L11" s="886"/>
      <c r="M11" s="965">
        <v>2019</v>
      </c>
      <c r="N11" s="886"/>
      <c r="O11" s="966">
        <v>2018</v>
      </c>
    </row>
    <row r="12" spans="1:15" s="883" customFormat="1" ht="18" customHeight="1">
      <c r="A12" s="911" t="s">
        <v>1807</v>
      </c>
      <c r="B12" s="936"/>
      <c r="G12" s="937"/>
      <c r="I12" s="938"/>
      <c r="J12" s="911"/>
      <c r="K12" s="938"/>
      <c r="L12" s="911"/>
      <c r="M12" s="938"/>
      <c r="N12" s="911"/>
      <c r="O12" s="911"/>
    </row>
    <row r="13" spans="1:15" s="883" customFormat="1" ht="18" customHeight="1">
      <c r="A13" s="883" t="s">
        <v>1840</v>
      </c>
      <c r="B13" s="935"/>
      <c r="I13" s="939">
        <v>155834848</v>
      </c>
      <c r="K13" s="939">
        <v>501781733</v>
      </c>
      <c r="M13" s="939">
        <v>173333350</v>
      </c>
      <c r="O13" s="939">
        <v>506792238</v>
      </c>
    </row>
    <row r="14" spans="1:15" s="883" customFormat="1" ht="18" customHeight="1">
      <c r="A14" s="883" t="s">
        <v>1864</v>
      </c>
      <c r="B14" s="935"/>
      <c r="I14" s="939"/>
      <c r="K14" s="939"/>
      <c r="M14" s="939"/>
      <c r="O14" s="939"/>
    </row>
    <row r="15" spans="1:15" s="883" customFormat="1" ht="18" customHeight="1">
      <c r="B15" s="935" t="s">
        <v>1865</v>
      </c>
      <c r="I15" s="939"/>
      <c r="J15" s="940"/>
      <c r="K15" s="939"/>
      <c r="L15" s="940"/>
      <c r="M15" s="939"/>
      <c r="N15" s="940"/>
      <c r="O15" s="939"/>
    </row>
    <row r="16" spans="1:15" s="883" customFormat="1" ht="18" customHeight="1">
      <c r="B16" s="935" t="s">
        <v>1910</v>
      </c>
      <c r="I16" s="962">
        <v>0</v>
      </c>
      <c r="J16" s="940"/>
      <c r="K16" s="941">
        <v>97</v>
      </c>
      <c r="L16" s="940"/>
      <c r="M16" s="962">
        <v>0</v>
      </c>
      <c r="N16" s="940"/>
      <c r="O16" s="941">
        <v>97</v>
      </c>
    </row>
    <row r="17" spans="1:16" s="883" customFormat="1" ht="18" customHeight="1">
      <c r="B17" s="935" t="s">
        <v>1897</v>
      </c>
      <c r="I17" s="941">
        <v>-2226536</v>
      </c>
      <c r="J17" s="940"/>
      <c r="K17" s="941">
        <v>-137688</v>
      </c>
      <c r="L17" s="940"/>
      <c r="M17" s="941">
        <v>-2226536</v>
      </c>
      <c r="N17" s="940"/>
      <c r="O17" s="941">
        <v>-137688</v>
      </c>
    </row>
    <row r="18" spans="1:16" s="883" customFormat="1" ht="18" customHeight="1">
      <c r="B18" s="935" t="s">
        <v>1879</v>
      </c>
      <c r="I18" s="939">
        <v>0</v>
      </c>
      <c r="J18" s="940"/>
      <c r="K18" s="939">
        <v>1810571</v>
      </c>
      <c r="L18" s="940"/>
      <c r="M18" s="939">
        <v>0</v>
      </c>
      <c r="N18" s="940"/>
      <c r="O18" s="939">
        <v>1810571</v>
      </c>
    </row>
    <row r="19" spans="1:16" s="883" customFormat="1" ht="18" customHeight="1">
      <c r="A19" s="911"/>
      <c r="B19" s="935" t="s">
        <v>1801</v>
      </c>
      <c r="F19" s="942"/>
      <c r="I19" s="942">
        <v>8713182</v>
      </c>
      <c r="J19" s="911"/>
      <c r="K19" s="942">
        <v>9830888</v>
      </c>
      <c r="L19" s="911"/>
      <c r="M19" s="942">
        <v>8648262</v>
      </c>
      <c r="N19" s="911"/>
      <c r="O19" s="942">
        <v>9796868</v>
      </c>
    </row>
    <row r="20" spans="1:16" s="883" customFormat="1" ht="18" customHeight="1">
      <c r="A20" s="911"/>
      <c r="B20" s="935" t="s">
        <v>1880</v>
      </c>
      <c r="F20" s="942"/>
      <c r="I20" s="941">
        <v>-7000000</v>
      </c>
      <c r="J20" s="911"/>
      <c r="K20" s="941">
        <v>-1377597</v>
      </c>
      <c r="L20" s="911"/>
      <c r="M20" s="941">
        <v>-7000000</v>
      </c>
      <c r="N20" s="911"/>
      <c r="O20" s="941">
        <v>-1377597</v>
      </c>
    </row>
    <row r="21" spans="1:16" s="883" customFormat="1" ht="18" customHeight="1">
      <c r="A21" s="911"/>
      <c r="B21" s="935" t="s">
        <v>1891</v>
      </c>
      <c r="F21" s="942"/>
      <c r="J21" s="911"/>
      <c r="K21" s="941"/>
      <c r="L21" s="911"/>
      <c r="M21" s="939"/>
      <c r="N21" s="911"/>
      <c r="O21" s="941"/>
    </row>
    <row r="22" spans="1:16" s="883" customFormat="1" ht="18" customHeight="1">
      <c r="A22" s="911"/>
      <c r="B22" s="935"/>
      <c r="C22" s="883" t="s">
        <v>1892</v>
      </c>
      <c r="F22" s="942"/>
      <c r="I22" s="941">
        <v>98565</v>
      </c>
      <c r="J22" s="911"/>
      <c r="K22" s="941">
        <v>0</v>
      </c>
      <c r="L22" s="911"/>
      <c r="M22" s="939">
        <v>98565</v>
      </c>
      <c r="N22" s="911"/>
      <c r="O22" s="941">
        <v>0</v>
      </c>
    </row>
    <row r="23" spans="1:16" s="883" customFormat="1" ht="18" customHeight="1">
      <c r="A23" s="911"/>
      <c r="B23" s="935" t="s">
        <v>1841</v>
      </c>
      <c r="I23" s="941">
        <v>671767</v>
      </c>
      <c r="J23" s="944"/>
      <c r="K23" s="943">
        <v>129837</v>
      </c>
      <c r="L23" s="944"/>
      <c r="M23" s="943">
        <v>671767</v>
      </c>
      <c r="N23" s="945"/>
      <c r="O23" s="943">
        <v>129837</v>
      </c>
    </row>
    <row r="24" spans="1:16" s="883" customFormat="1" ht="18" customHeight="1">
      <c r="A24" s="911"/>
      <c r="B24" s="935" t="s">
        <v>202</v>
      </c>
      <c r="I24" s="943">
        <v>-3013928</v>
      </c>
      <c r="J24" s="945"/>
      <c r="K24" s="941">
        <v>-567178</v>
      </c>
      <c r="L24" s="945"/>
      <c r="M24" s="941">
        <v>-21652867</v>
      </c>
      <c r="N24" s="945"/>
      <c r="O24" s="941">
        <v>-11012440</v>
      </c>
    </row>
    <row r="25" spans="1:16" s="883" customFormat="1" ht="18" customHeight="1">
      <c r="A25" s="911"/>
      <c r="B25" s="935" t="s">
        <v>1797</v>
      </c>
      <c r="I25" s="941">
        <v>11469215</v>
      </c>
      <c r="K25" s="940">
        <v>11251040</v>
      </c>
      <c r="M25" s="940">
        <v>30791229</v>
      </c>
      <c r="O25" s="940">
        <v>21475825</v>
      </c>
    </row>
    <row r="26" spans="1:16" s="883" customFormat="1" ht="18" customHeight="1">
      <c r="A26" s="883" t="s">
        <v>1911</v>
      </c>
      <c r="B26" s="935"/>
      <c r="I26" s="946"/>
      <c r="J26" s="943"/>
      <c r="K26" s="946"/>
      <c r="L26" s="943"/>
      <c r="M26" s="946"/>
      <c r="N26" s="943"/>
      <c r="O26" s="946"/>
    </row>
    <row r="27" spans="1:16" s="883" customFormat="1" ht="18" customHeight="1">
      <c r="B27" s="935" t="s">
        <v>1843</v>
      </c>
      <c r="I27" s="942">
        <v>164547113</v>
      </c>
      <c r="J27" s="943"/>
      <c r="K27" s="942">
        <v>522721703</v>
      </c>
      <c r="L27" s="943"/>
      <c r="M27" s="942">
        <v>182663770</v>
      </c>
      <c r="N27" s="943"/>
      <c r="O27" s="942">
        <v>527477711</v>
      </c>
    </row>
    <row r="28" spans="1:16" s="883" customFormat="1" ht="18" customHeight="1">
      <c r="A28" s="883" t="s">
        <v>1842</v>
      </c>
      <c r="B28" s="935"/>
      <c r="I28" s="942"/>
      <c r="J28" s="943"/>
      <c r="K28" s="942"/>
      <c r="L28" s="943"/>
      <c r="M28" s="942"/>
      <c r="N28" s="943"/>
      <c r="O28" s="942"/>
    </row>
    <row r="29" spans="1:16" s="883" customFormat="1" ht="18" customHeight="1">
      <c r="B29" s="935" t="s">
        <v>1853</v>
      </c>
      <c r="I29" s="941">
        <v>-168233322</v>
      </c>
      <c r="J29" s="945"/>
      <c r="K29" s="941">
        <v>-95414776</v>
      </c>
      <c r="L29" s="945"/>
      <c r="M29" s="941">
        <v>-152985589</v>
      </c>
      <c r="N29" s="968"/>
      <c r="O29" s="941">
        <v>-94316216</v>
      </c>
      <c r="P29" s="947"/>
    </row>
    <row r="30" spans="1:16" s="883" customFormat="1" ht="18" customHeight="1">
      <c r="B30" s="935" t="s">
        <v>1867</v>
      </c>
      <c r="I30" s="969">
        <v>-960472065</v>
      </c>
      <c r="J30" s="945"/>
      <c r="K30" s="969">
        <v>1080887863</v>
      </c>
      <c r="L30" s="945"/>
      <c r="M30" s="969">
        <v>193186429</v>
      </c>
      <c r="N30" s="968"/>
      <c r="O30" s="969">
        <v>1124596718</v>
      </c>
    </row>
    <row r="31" spans="1:16" s="883" customFormat="1" ht="18" customHeight="1">
      <c r="B31" s="935" t="s">
        <v>1844</v>
      </c>
      <c r="I31" s="962">
        <v>-97889</v>
      </c>
      <c r="J31" s="945"/>
      <c r="K31" s="962">
        <v>149573</v>
      </c>
      <c r="L31" s="945"/>
      <c r="M31" s="962">
        <v>-56161</v>
      </c>
      <c r="N31" s="968"/>
      <c r="O31" s="962">
        <v>200933</v>
      </c>
      <c r="P31" s="947"/>
    </row>
    <row r="32" spans="1:16" s="883" customFormat="1" ht="18" customHeight="1">
      <c r="B32" s="935" t="s">
        <v>1854</v>
      </c>
      <c r="I32" s="962">
        <v>126026672</v>
      </c>
      <c r="J32" s="945"/>
      <c r="K32" s="962">
        <v>-44403692</v>
      </c>
      <c r="L32" s="945"/>
      <c r="M32" s="962">
        <v>45923630</v>
      </c>
      <c r="N32" s="968"/>
      <c r="O32" s="962">
        <v>-88644784</v>
      </c>
      <c r="P32" s="947"/>
    </row>
    <row r="33" spans="1:16" s="883" customFormat="1" ht="18" customHeight="1">
      <c r="B33" s="935" t="s">
        <v>1943</v>
      </c>
      <c r="I33" s="962">
        <v>-27328411</v>
      </c>
      <c r="J33" s="945"/>
      <c r="K33" s="962">
        <v>3571535</v>
      </c>
      <c r="L33" s="945"/>
      <c r="M33" s="962">
        <v>-65820957</v>
      </c>
      <c r="N33" s="968"/>
      <c r="O33" s="962">
        <v>-5717450</v>
      </c>
      <c r="P33" s="947"/>
    </row>
    <row r="34" spans="1:16" s="883" customFormat="1" ht="18" customHeight="1">
      <c r="B34" s="935" t="s">
        <v>1855</v>
      </c>
      <c r="I34" s="962">
        <v>-27904022</v>
      </c>
      <c r="J34" s="913"/>
      <c r="K34" s="962">
        <v>18684100</v>
      </c>
      <c r="L34" s="913"/>
      <c r="M34" s="962">
        <v>-42399944</v>
      </c>
      <c r="N34" s="968"/>
      <c r="O34" s="962">
        <v>18712128</v>
      </c>
    </row>
    <row r="35" spans="1:16" s="883" customFormat="1" ht="18" customHeight="1">
      <c r="B35" s="948"/>
      <c r="C35" s="883" t="s">
        <v>1856</v>
      </c>
      <c r="D35" s="911"/>
      <c r="E35" s="911"/>
      <c r="F35" s="911"/>
      <c r="G35" s="911"/>
      <c r="H35" s="911"/>
      <c r="I35" s="970">
        <v>-893461924</v>
      </c>
      <c r="J35" s="971"/>
      <c r="K35" s="970">
        <v>1486196306</v>
      </c>
      <c r="L35" s="971"/>
      <c r="M35" s="970">
        <v>160511178</v>
      </c>
      <c r="N35" s="937"/>
      <c r="O35" s="970">
        <v>1482309040</v>
      </c>
      <c r="P35" s="949"/>
    </row>
    <row r="36" spans="1:16" s="883" customFormat="1" ht="18" customHeight="1">
      <c r="B36" s="935" t="s">
        <v>1845</v>
      </c>
      <c r="I36" s="972">
        <v>-59194830</v>
      </c>
      <c r="J36" s="945"/>
      <c r="K36" s="972">
        <v>-93885641</v>
      </c>
      <c r="L36" s="945"/>
      <c r="M36" s="972">
        <v>-59194830</v>
      </c>
      <c r="N36" s="945"/>
      <c r="O36" s="972">
        <v>-93885641</v>
      </c>
      <c r="P36" s="949"/>
    </row>
    <row r="37" spans="1:16" s="883" customFormat="1" ht="18" customHeight="1">
      <c r="A37" s="911" t="s">
        <v>344</v>
      </c>
      <c r="B37" s="936"/>
      <c r="I37" s="973">
        <v>-952656754</v>
      </c>
      <c r="K37" s="973">
        <v>1392310665</v>
      </c>
      <c r="M37" s="973">
        <v>101316348.242</v>
      </c>
      <c r="N37" s="937"/>
      <c r="O37" s="973">
        <v>1388423399</v>
      </c>
    </row>
    <row r="38" spans="1:16" s="883" customFormat="1" ht="18" customHeight="1">
      <c r="B38" s="935"/>
      <c r="I38" s="950"/>
      <c r="J38" s="940"/>
      <c r="K38" s="950"/>
      <c r="L38" s="940"/>
      <c r="M38" s="950"/>
      <c r="N38" s="940"/>
      <c r="O38" s="950"/>
    </row>
    <row r="39" spans="1:16" ht="18" customHeight="1">
      <c r="I39" s="816"/>
      <c r="J39" s="781"/>
      <c r="K39" s="816"/>
      <c r="L39" s="781"/>
      <c r="M39" s="816"/>
      <c r="N39" s="781"/>
      <c r="O39" s="816"/>
    </row>
    <row r="40" spans="1:16" ht="23.1" customHeight="1">
      <c r="O40" s="817" t="s">
        <v>1809</v>
      </c>
    </row>
    <row r="41" spans="1:16" ht="23.1" customHeight="1">
      <c r="O41" s="817" t="s">
        <v>1810</v>
      </c>
    </row>
    <row r="42" spans="1:16" ht="23.1" customHeight="1">
      <c r="A42" s="1035" t="s">
        <v>1874</v>
      </c>
      <c r="B42" s="1036"/>
      <c r="C42" s="1036"/>
      <c r="D42" s="1036"/>
      <c r="E42" s="1036"/>
      <c r="F42" s="1036"/>
      <c r="G42" s="1036"/>
      <c r="H42" s="1036"/>
      <c r="I42" s="1036"/>
      <c r="J42" s="1036"/>
      <c r="K42" s="1036"/>
      <c r="L42" s="1036"/>
      <c r="M42" s="1036"/>
      <c r="N42" s="1036"/>
      <c r="O42" s="1036"/>
    </row>
    <row r="43" spans="1:16" s="774" customFormat="1" ht="23.1" customHeight="1">
      <c r="A43" s="1033" t="s">
        <v>1885</v>
      </c>
      <c r="B43" s="1033"/>
      <c r="C43" s="1033"/>
      <c r="D43" s="1033"/>
      <c r="E43" s="1033"/>
      <c r="F43" s="1033"/>
      <c r="G43" s="1033"/>
      <c r="H43" s="1033"/>
      <c r="I43" s="1033"/>
      <c r="J43" s="1033"/>
      <c r="K43" s="1033"/>
      <c r="L43" s="1033"/>
      <c r="M43" s="1033"/>
      <c r="N43" s="1033"/>
      <c r="O43" s="1033"/>
    </row>
    <row r="44" spans="1:16" s="774" customFormat="1" ht="23.1" customHeight="1">
      <c r="A44" s="1033" t="s">
        <v>1823</v>
      </c>
      <c r="B44" s="1033"/>
      <c r="C44" s="1033"/>
      <c r="D44" s="1033"/>
      <c r="E44" s="1033"/>
      <c r="F44" s="1033"/>
      <c r="G44" s="1033"/>
      <c r="H44" s="1033"/>
      <c r="I44" s="1033"/>
      <c r="J44" s="1033"/>
      <c r="K44" s="1033"/>
      <c r="L44" s="1033"/>
      <c r="M44" s="1033"/>
      <c r="N44" s="1033"/>
      <c r="O44" s="1033"/>
    </row>
    <row r="45" spans="1:16" s="774" customFormat="1" ht="23.1" customHeight="1">
      <c r="A45" s="1033" t="s">
        <v>1916</v>
      </c>
      <c r="B45" s="1033"/>
      <c r="C45" s="1033"/>
      <c r="D45" s="1033"/>
      <c r="E45" s="1033"/>
      <c r="F45" s="1033"/>
      <c r="G45" s="1033"/>
      <c r="H45" s="1033"/>
      <c r="I45" s="1033"/>
      <c r="J45" s="1033"/>
      <c r="K45" s="1033"/>
      <c r="L45" s="1033"/>
      <c r="M45" s="1033"/>
      <c r="N45" s="1033"/>
      <c r="O45" s="1033"/>
    </row>
    <row r="46" spans="1:16" s="883" customFormat="1" ht="18" customHeight="1">
      <c r="B46" s="935"/>
      <c r="I46" s="1034" t="s">
        <v>1886</v>
      </c>
      <c r="J46" s="1034"/>
      <c r="K46" s="1034"/>
      <c r="L46" s="1034"/>
      <c r="M46" s="1034"/>
      <c r="N46" s="1034"/>
      <c r="O46" s="1034"/>
    </row>
    <row r="47" spans="1:16" s="883" customFormat="1" ht="18" customHeight="1">
      <c r="B47" s="935"/>
      <c r="I47" s="1038" t="s">
        <v>1786</v>
      </c>
      <c r="J47" s="1038"/>
      <c r="K47" s="1038"/>
      <c r="L47" s="967"/>
      <c r="M47" s="1038" t="s">
        <v>1787</v>
      </c>
      <c r="N47" s="1038"/>
      <c r="O47" s="1038"/>
    </row>
    <row r="48" spans="1:16" s="883" customFormat="1" ht="18" customHeight="1">
      <c r="B48" s="935"/>
      <c r="I48" s="1034" t="s">
        <v>1905</v>
      </c>
      <c r="J48" s="1034"/>
      <c r="K48" s="1034"/>
      <c r="L48" s="886"/>
      <c r="M48" s="1034" t="s">
        <v>1905</v>
      </c>
      <c r="N48" s="1034"/>
      <c r="O48" s="1034"/>
    </row>
    <row r="49" spans="1:15" s="883" customFormat="1" ht="18" customHeight="1">
      <c r="B49" s="935"/>
      <c r="F49" s="886"/>
      <c r="G49" s="886" t="s">
        <v>184</v>
      </c>
      <c r="H49" s="886"/>
      <c r="I49" s="965">
        <v>2019</v>
      </c>
      <c r="J49" s="886"/>
      <c r="K49" s="965">
        <v>2018</v>
      </c>
      <c r="L49" s="886"/>
      <c r="M49" s="965">
        <v>2019</v>
      </c>
      <c r="N49" s="886"/>
      <c r="O49" s="966">
        <v>2018</v>
      </c>
    </row>
    <row r="50" spans="1:15" s="883" customFormat="1" ht="18" customHeight="1">
      <c r="A50" s="911" t="s">
        <v>218</v>
      </c>
      <c r="B50" s="935"/>
      <c r="G50" s="937"/>
      <c r="I50" s="950"/>
      <c r="J50" s="940"/>
      <c r="K50" s="950"/>
      <c r="L50" s="940"/>
      <c r="M50" s="950"/>
      <c r="N50" s="940"/>
      <c r="O50" s="940"/>
    </row>
    <row r="51" spans="1:15" s="883" customFormat="1" ht="18" customHeight="1">
      <c r="A51" s="911"/>
      <c r="B51" s="935" t="s">
        <v>1882</v>
      </c>
      <c r="G51" s="937"/>
      <c r="I51" s="950">
        <v>-35245250</v>
      </c>
      <c r="J51" s="940"/>
      <c r="K51" s="950">
        <v>264649</v>
      </c>
      <c r="L51" s="940"/>
      <c r="M51" s="950">
        <v>-35245250</v>
      </c>
      <c r="N51" s="951"/>
      <c r="O51" s="950">
        <v>264649</v>
      </c>
    </row>
    <row r="52" spans="1:15" s="883" customFormat="1" ht="18" customHeight="1">
      <c r="A52" s="911"/>
      <c r="B52" s="935" t="s">
        <v>1868</v>
      </c>
      <c r="I52" s="943">
        <v>0</v>
      </c>
      <c r="K52" s="943">
        <v>270</v>
      </c>
      <c r="M52" s="943">
        <v>0</v>
      </c>
      <c r="N52" s="951"/>
      <c r="O52" s="943">
        <v>-899730</v>
      </c>
    </row>
    <row r="53" spans="1:15" s="883" customFormat="1" ht="18" customHeight="1">
      <c r="A53" s="911"/>
      <c r="B53" s="948" t="s">
        <v>1846</v>
      </c>
      <c r="I53" s="943">
        <v>-1666985</v>
      </c>
      <c r="K53" s="943">
        <v>-2444381</v>
      </c>
      <c r="M53" s="943">
        <v>-1141385</v>
      </c>
      <c r="N53" s="945"/>
      <c r="O53" s="943">
        <v>-2255332</v>
      </c>
    </row>
    <row r="54" spans="1:15" s="883" customFormat="1" ht="18" customHeight="1">
      <c r="A54" s="911"/>
      <c r="B54" s="948" t="s">
        <v>1878</v>
      </c>
      <c r="I54" s="943">
        <v>-269898</v>
      </c>
      <c r="K54" s="943">
        <v>-108645</v>
      </c>
      <c r="M54" s="943">
        <v>-269898</v>
      </c>
      <c r="N54" s="945"/>
      <c r="O54" s="943">
        <v>-108645</v>
      </c>
    </row>
    <row r="55" spans="1:15" s="883" customFormat="1" ht="18" customHeight="1">
      <c r="A55" s="911"/>
      <c r="B55" s="935" t="s">
        <v>1898</v>
      </c>
      <c r="I55" s="943">
        <v>-929000000</v>
      </c>
      <c r="K55" s="943">
        <v>-146000000</v>
      </c>
      <c r="M55" s="943">
        <v>-929000000</v>
      </c>
      <c r="O55" s="943">
        <v>-146000000</v>
      </c>
    </row>
    <row r="56" spans="1:15" s="883" customFormat="1" ht="18" customHeight="1">
      <c r="A56" s="911"/>
      <c r="B56" s="935" t="s">
        <v>1899</v>
      </c>
      <c r="I56" s="943">
        <v>931226536</v>
      </c>
      <c r="K56" s="943">
        <v>126137688</v>
      </c>
      <c r="M56" s="943">
        <v>931226536</v>
      </c>
      <c r="O56" s="943">
        <v>126137688</v>
      </c>
    </row>
    <row r="57" spans="1:15" s="883" customFormat="1" ht="18" customHeight="1">
      <c r="A57" s="911"/>
      <c r="B57" s="935" t="s">
        <v>1936</v>
      </c>
      <c r="I57" s="943">
        <v>-33154065</v>
      </c>
      <c r="K57" s="943">
        <v>-44873400</v>
      </c>
      <c r="M57" s="943">
        <v>-634494693</v>
      </c>
      <c r="O57" s="943">
        <v>-57436355</v>
      </c>
    </row>
    <row r="58" spans="1:15" s="883" customFormat="1" ht="18" customHeight="1">
      <c r="A58" s="911"/>
      <c r="B58" s="935" t="s">
        <v>1944</v>
      </c>
      <c r="I58" s="943">
        <v>18413214</v>
      </c>
      <c r="K58" s="943">
        <v>1292234</v>
      </c>
      <c r="M58" s="943">
        <v>18413214</v>
      </c>
      <c r="O58" s="943">
        <v>1292234</v>
      </c>
    </row>
    <row r="59" spans="1:15" s="883" customFormat="1" ht="18" customHeight="1">
      <c r="A59" s="911"/>
      <c r="B59" s="935" t="s">
        <v>1876</v>
      </c>
      <c r="I59" s="943">
        <v>2484544</v>
      </c>
      <c r="K59" s="943">
        <v>584736</v>
      </c>
      <c r="M59" s="943">
        <v>2466397</v>
      </c>
      <c r="O59" s="943">
        <v>584646</v>
      </c>
    </row>
    <row r="60" spans="1:15" s="883" customFormat="1" ht="18" customHeight="1">
      <c r="A60" s="911" t="s">
        <v>348</v>
      </c>
      <c r="B60" s="935"/>
      <c r="I60" s="974">
        <v>-47211904</v>
      </c>
      <c r="J60" s="911"/>
      <c r="K60" s="974">
        <v>-65146849</v>
      </c>
      <c r="L60" s="911"/>
      <c r="M60" s="974">
        <v>-648045079</v>
      </c>
      <c r="O60" s="974">
        <v>-78420845</v>
      </c>
    </row>
    <row r="61" spans="1:15" s="883" customFormat="1" ht="18" customHeight="1">
      <c r="A61" s="911" t="s">
        <v>1808</v>
      </c>
      <c r="B61" s="935"/>
      <c r="C61" s="911"/>
    </row>
    <row r="62" spans="1:15" s="883" customFormat="1" ht="18" customHeight="1">
      <c r="A62" s="911"/>
      <c r="B62" s="935" t="s">
        <v>1847</v>
      </c>
      <c r="I62" s="941">
        <v>-123773068</v>
      </c>
      <c r="K62" s="941">
        <v>-144212301</v>
      </c>
      <c r="M62" s="941">
        <v>-97978192</v>
      </c>
      <c r="N62" s="951"/>
      <c r="O62" s="941">
        <v>-129607659</v>
      </c>
    </row>
    <row r="63" spans="1:15" s="883" customFormat="1" ht="18" customHeight="1">
      <c r="A63" s="911"/>
      <c r="B63" s="935" t="s">
        <v>1912</v>
      </c>
      <c r="I63" s="941"/>
      <c r="K63" s="941"/>
      <c r="M63" s="941"/>
      <c r="N63" s="951"/>
      <c r="O63" s="941"/>
    </row>
    <row r="64" spans="1:15" s="883" customFormat="1" ht="18" customHeight="1">
      <c r="A64" s="911"/>
      <c r="C64" s="883" t="s">
        <v>1913</v>
      </c>
      <c r="I64" s="975">
        <v>-9703330</v>
      </c>
      <c r="K64" s="975">
        <v>-6788786</v>
      </c>
      <c r="M64" s="975">
        <v>-9703330</v>
      </c>
      <c r="N64" s="937"/>
      <c r="O64" s="975">
        <v>-6788786</v>
      </c>
    </row>
    <row r="65" spans="1:20" s="883" customFormat="1" ht="18" customHeight="1">
      <c r="A65" s="911"/>
      <c r="B65" s="935" t="s">
        <v>1857</v>
      </c>
      <c r="I65" s="975">
        <v>-468414</v>
      </c>
      <c r="K65" s="975">
        <v>-364322</v>
      </c>
      <c r="M65" s="975">
        <v>-468414</v>
      </c>
      <c r="N65" s="937"/>
      <c r="O65" s="975">
        <v>-364322</v>
      </c>
    </row>
    <row r="66" spans="1:20" s="883" customFormat="1" ht="18" customHeight="1">
      <c r="A66" s="911"/>
      <c r="B66" s="935" t="s">
        <v>1937</v>
      </c>
      <c r="C66" s="911"/>
      <c r="I66" s="941">
        <v>950452200</v>
      </c>
      <c r="K66" s="941">
        <v>336118742</v>
      </c>
      <c r="M66" s="941">
        <v>458142200</v>
      </c>
      <c r="N66" s="937"/>
      <c r="O66" s="941">
        <v>336118742</v>
      </c>
    </row>
    <row r="67" spans="1:20" s="883" customFormat="1" ht="18" customHeight="1">
      <c r="A67" s="911"/>
      <c r="B67" s="935" t="s">
        <v>1938</v>
      </c>
      <c r="C67" s="911"/>
      <c r="I67" s="941">
        <v>-303461239</v>
      </c>
      <c r="K67" s="941">
        <v>-1352451553</v>
      </c>
      <c r="M67" s="941">
        <v>-303461239</v>
      </c>
      <c r="N67" s="937"/>
      <c r="O67" s="941">
        <v>-1352451553</v>
      </c>
    </row>
    <row r="68" spans="1:20" s="883" customFormat="1" ht="18" customHeight="1">
      <c r="A68" s="911"/>
      <c r="B68" s="935" t="s">
        <v>1927</v>
      </c>
      <c r="C68" s="911"/>
      <c r="I68" s="941">
        <v>130000000</v>
      </c>
      <c r="K68" s="941">
        <v>0</v>
      </c>
      <c r="M68" s="941">
        <v>130000000</v>
      </c>
      <c r="N68" s="941"/>
      <c r="O68" s="941">
        <v>0</v>
      </c>
    </row>
    <row r="69" spans="1:20" s="883" customFormat="1" ht="18" customHeight="1">
      <c r="A69" s="911"/>
      <c r="B69" s="935" t="s">
        <v>1928</v>
      </c>
      <c r="C69" s="911"/>
      <c r="I69" s="941">
        <v>-130000000</v>
      </c>
      <c r="K69" s="941">
        <v>0</v>
      </c>
      <c r="M69" s="941">
        <v>-130000000</v>
      </c>
      <c r="N69" s="941"/>
      <c r="O69" s="941">
        <v>0</v>
      </c>
    </row>
    <row r="70" spans="1:20" s="883" customFormat="1" ht="18" customHeight="1">
      <c r="A70" s="911"/>
      <c r="B70" s="935" t="s">
        <v>1883</v>
      </c>
      <c r="I70" s="975">
        <v>1379700000</v>
      </c>
      <c r="K70" s="975">
        <v>0</v>
      </c>
      <c r="M70" s="975">
        <v>1379700000</v>
      </c>
      <c r="N70" s="937"/>
      <c r="O70" s="975">
        <v>0</v>
      </c>
    </row>
    <row r="71" spans="1:20" s="883" customFormat="1" ht="18" customHeight="1">
      <c r="B71" s="935" t="s">
        <v>1939</v>
      </c>
      <c r="I71" s="975">
        <v>-862300000</v>
      </c>
      <c r="K71" s="975">
        <v>-200000000</v>
      </c>
      <c r="M71" s="975">
        <v>-862300000</v>
      </c>
      <c r="N71" s="937"/>
      <c r="O71" s="975">
        <v>-200000000</v>
      </c>
    </row>
    <row r="72" spans="1:20" s="883" customFormat="1" ht="18" customHeight="1">
      <c r="A72" s="911"/>
      <c r="B72" s="935" t="s">
        <v>1914</v>
      </c>
      <c r="C72" s="911"/>
      <c r="I72" s="941">
        <v>161048</v>
      </c>
      <c r="K72" s="941">
        <v>0</v>
      </c>
      <c r="M72" s="941">
        <v>161048</v>
      </c>
      <c r="N72" s="937"/>
      <c r="O72" s="941">
        <v>0</v>
      </c>
    </row>
    <row r="73" spans="1:20" s="883" customFormat="1" ht="18" customHeight="1">
      <c r="A73" s="911"/>
      <c r="B73" s="935" t="s">
        <v>1881</v>
      </c>
      <c r="C73" s="911"/>
      <c r="I73" s="941">
        <v>-26267977</v>
      </c>
      <c r="K73" s="941">
        <v>-8485836</v>
      </c>
      <c r="M73" s="941">
        <v>-26267977</v>
      </c>
      <c r="N73" s="937"/>
      <c r="O73" s="941">
        <v>-8485836</v>
      </c>
    </row>
    <row r="74" spans="1:20" s="883" customFormat="1" ht="18" customHeight="1">
      <c r="A74" s="911"/>
      <c r="B74" s="935"/>
      <c r="C74" s="911" t="s">
        <v>1848</v>
      </c>
      <c r="I74" s="976">
        <v>1004339220</v>
      </c>
      <c r="J74" s="911"/>
      <c r="K74" s="976">
        <v>-1376184056</v>
      </c>
      <c r="L74" s="911"/>
      <c r="M74" s="976">
        <v>537824096</v>
      </c>
      <c r="N74" s="951"/>
      <c r="O74" s="976">
        <v>-1361579414</v>
      </c>
      <c r="T74" s="935"/>
    </row>
    <row r="75" spans="1:20" s="883" customFormat="1" ht="18" customHeight="1">
      <c r="A75" s="911"/>
      <c r="B75" s="935"/>
      <c r="C75" s="911"/>
      <c r="I75" s="977"/>
      <c r="J75" s="911"/>
      <c r="K75" s="977"/>
      <c r="L75" s="911"/>
      <c r="M75" s="977"/>
      <c r="O75" s="977"/>
      <c r="T75" s="823"/>
    </row>
    <row r="76" spans="1:20" ht="18" customHeight="1">
      <c r="A76" s="777"/>
      <c r="C76" s="777"/>
      <c r="I76" s="978"/>
      <c r="J76" s="777"/>
      <c r="K76" s="978"/>
      <c r="L76" s="979"/>
      <c r="M76" s="978"/>
      <c r="N76" s="980"/>
      <c r="O76" s="978"/>
    </row>
    <row r="77" spans="1:20" ht="18" customHeight="1">
      <c r="A77" s="777"/>
      <c r="C77" s="777"/>
      <c r="I77" s="978"/>
      <c r="J77" s="777"/>
      <c r="K77" s="978"/>
      <c r="L77" s="979"/>
      <c r="M77" s="978"/>
      <c r="N77" s="980"/>
      <c r="O77" s="978"/>
    </row>
    <row r="78" spans="1:20" ht="18" customHeight="1">
      <c r="A78" s="777"/>
      <c r="C78" s="777"/>
      <c r="I78" s="978"/>
      <c r="J78" s="777"/>
      <c r="K78" s="978"/>
      <c r="L78" s="979"/>
      <c r="M78" s="978"/>
      <c r="N78" s="980"/>
      <c r="O78" s="978"/>
    </row>
    <row r="79" spans="1:20" ht="23.1" customHeight="1">
      <c r="O79" s="817" t="s">
        <v>1809</v>
      </c>
    </row>
    <row r="80" spans="1:20" ht="23.1" customHeight="1">
      <c r="O80" s="817" t="s">
        <v>1810</v>
      </c>
    </row>
    <row r="81" spans="1:17" ht="23.1" customHeight="1">
      <c r="A81" s="1035" t="s">
        <v>1877</v>
      </c>
      <c r="B81" s="1036"/>
      <c r="C81" s="1036"/>
      <c r="D81" s="1036"/>
      <c r="E81" s="1036"/>
      <c r="F81" s="1036"/>
      <c r="G81" s="1036"/>
      <c r="H81" s="1036"/>
      <c r="I81" s="1036"/>
      <c r="J81" s="1036"/>
      <c r="K81" s="1036"/>
      <c r="L81" s="1036"/>
      <c r="M81" s="1036"/>
      <c r="N81" s="1036"/>
      <c r="O81" s="1036"/>
    </row>
    <row r="82" spans="1:17" s="774" customFormat="1" ht="23.1" customHeight="1">
      <c r="A82" s="1033" t="s">
        <v>1885</v>
      </c>
      <c r="B82" s="1033"/>
      <c r="C82" s="1033"/>
      <c r="D82" s="1033"/>
      <c r="E82" s="1033"/>
      <c r="F82" s="1033"/>
      <c r="G82" s="1033"/>
      <c r="H82" s="1033"/>
      <c r="I82" s="1033"/>
      <c r="J82" s="1033"/>
      <c r="K82" s="1033"/>
      <c r="L82" s="1033"/>
      <c r="M82" s="1033"/>
      <c r="N82" s="1033"/>
      <c r="O82" s="1033"/>
    </row>
    <row r="83" spans="1:17" s="774" customFormat="1" ht="23.1" customHeight="1">
      <c r="A83" s="1033" t="s">
        <v>1823</v>
      </c>
      <c r="B83" s="1033"/>
      <c r="C83" s="1033"/>
      <c r="D83" s="1033"/>
      <c r="E83" s="1033"/>
      <c r="F83" s="1033"/>
      <c r="G83" s="1033"/>
      <c r="H83" s="1033"/>
      <c r="I83" s="1033"/>
      <c r="J83" s="1033"/>
      <c r="K83" s="1033"/>
      <c r="L83" s="1033"/>
      <c r="M83" s="1033"/>
      <c r="N83" s="1033"/>
      <c r="O83" s="1033"/>
    </row>
    <row r="84" spans="1:17" s="774" customFormat="1" ht="23.1" customHeight="1">
      <c r="A84" s="1033" t="s">
        <v>1916</v>
      </c>
      <c r="B84" s="1033"/>
      <c r="C84" s="1033"/>
      <c r="D84" s="1033"/>
      <c r="E84" s="1033"/>
      <c r="F84" s="1033"/>
      <c r="G84" s="1033"/>
      <c r="H84" s="1033"/>
      <c r="I84" s="1033"/>
      <c r="J84" s="1033"/>
      <c r="K84" s="1033"/>
      <c r="L84" s="1033"/>
      <c r="M84" s="1033"/>
      <c r="N84" s="1033"/>
      <c r="O84" s="1033"/>
    </row>
    <row r="85" spans="1:17" s="883" customFormat="1" ht="18" customHeight="1">
      <c r="A85" s="911"/>
      <c r="B85" s="936"/>
      <c r="I85" s="943"/>
      <c r="J85" s="940"/>
      <c r="K85" s="943"/>
      <c r="L85" s="940"/>
      <c r="M85" s="940"/>
      <c r="N85" s="940"/>
      <c r="O85" s="943"/>
    </row>
    <row r="86" spans="1:17" s="883" customFormat="1" ht="18" customHeight="1">
      <c r="B86" s="935"/>
      <c r="I86" s="1034" t="s">
        <v>1886</v>
      </c>
      <c r="J86" s="1034"/>
      <c r="K86" s="1034"/>
      <c r="L86" s="1034"/>
      <c r="M86" s="1034"/>
      <c r="N86" s="1034"/>
      <c r="O86" s="1034"/>
    </row>
    <row r="87" spans="1:17" s="883" customFormat="1" ht="18" customHeight="1">
      <c r="B87" s="935"/>
      <c r="I87" s="1038" t="s">
        <v>1786</v>
      </c>
      <c r="J87" s="1038"/>
      <c r="K87" s="1038"/>
      <c r="L87" s="967"/>
      <c r="M87" s="1038" t="s">
        <v>1787</v>
      </c>
      <c r="N87" s="1038"/>
      <c r="O87" s="1038"/>
    </row>
    <row r="88" spans="1:17" s="883" customFormat="1" ht="18" customHeight="1">
      <c r="B88" s="935"/>
      <c r="I88" s="1034" t="s">
        <v>1905</v>
      </c>
      <c r="J88" s="1034"/>
      <c r="K88" s="1034"/>
      <c r="L88" s="886"/>
      <c r="M88" s="1034" t="s">
        <v>1905</v>
      </c>
      <c r="N88" s="1034"/>
      <c r="O88" s="1034"/>
    </row>
    <row r="89" spans="1:17" s="883" customFormat="1" ht="18" customHeight="1">
      <c r="B89" s="935"/>
      <c r="F89" s="886"/>
      <c r="G89" s="886" t="s">
        <v>184</v>
      </c>
      <c r="H89" s="886"/>
      <c r="I89" s="965">
        <v>2019</v>
      </c>
      <c r="J89" s="886"/>
      <c r="K89" s="965">
        <v>2018</v>
      </c>
      <c r="L89" s="886"/>
      <c r="M89" s="965">
        <v>2019</v>
      </c>
      <c r="N89" s="886"/>
      <c r="O89" s="966">
        <v>2018</v>
      </c>
    </row>
    <row r="90" spans="1:17" s="883" customFormat="1" ht="18" customHeight="1">
      <c r="A90" s="952" t="s">
        <v>355</v>
      </c>
      <c r="B90" s="935"/>
      <c r="C90" s="911"/>
      <c r="G90" s="937"/>
      <c r="I90" s="953">
        <v>4470562</v>
      </c>
      <c r="J90" s="940"/>
      <c r="K90" s="953">
        <v>-49020240</v>
      </c>
      <c r="L90" s="940"/>
      <c r="M90" s="953">
        <v>-8904635</v>
      </c>
      <c r="N90" s="951"/>
      <c r="O90" s="953">
        <v>-51576860</v>
      </c>
    </row>
    <row r="91" spans="1:17" s="883" customFormat="1" ht="18" customHeight="1">
      <c r="A91" s="911" t="s">
        <v>220</v>
      </c>
      <c r="B91" s="935"/>
      <c r="C91" s="911"/>
      <c r="G91" s="904">
        <v>6</v>
      </c>
      <c r="H91" s="904"/>
      <c r="I91" s="953">
        <v>23982790</v>
      </c>
      <c r="J91" s="940"/>
      <c r="K91" s="953">
        <v>84869243</v>
      </c>
      <c r="L91" s="940"/>
      <c r="M91" s="953">
        <v>22617106</v>
      </c>
      <c r="N91" s="886"/>
      <c r="O91" s="953">
        <v>83307482</v>
      </c>
    </row>
    <row r="92" spans="1:17" s="883" customFormat="1" ht="18" customHeight="1" thickBot="1">
      <c r="A92" s="911" t="s">
        <v>1826</v>
      </c>
      <c r="B92" s="935"/>
      <c r="C92" s="911"/>
      <c r="G92" s="904">
        <v>6</v>
      </c>
      <c r="H92" s="904"/>
      <c r="I92" s="954">
        <v>28453352</v>
      </c>
      <c r="J92" s="940"/>
      <c r="K92" s="954">
        <v>35849003</v>
      </c>
      <c r="L92" s="940"/>
      <c r="M92" s="954">
        <v>13712471</v>
      </c>
      <c r="N92" s="886"/>
      <c r="O92" s="954">
        <v>31730622</v>
      </c>
    </row>
    <row r="93" spans="1:17" s="883" customFormat="1" ht="18" customHeight="1" thickTop="1">
      <c r="A93" s="911"/>
      <c r="B93" s="935"/>
      <c r="C93" s="911"/>
      <c r="I93" s="981"/>
      <c r="J93" s="911"/>
      <c r="K93" s="981"/>
      <c r="L93" s="911"/>
      <c r="M93" s="981"/>
      <c r="N93" s="951"/>
      <c r="O93" s="981"/>
    </row>
    <row r="94" spans="1:17" s="883" customFormat="1" ht="18" customHeight="1">
      <c r="A94" s="911" t="s">
        <v>1804</v>
      </c>
      <c r="B94" s="936"/>
      <c r="C94" s="911"/>
      <c r="I94" s="953"/>
      <c r="J94" s="940"/>
      <c r="K94" s="953"/>
      <c r="L94" s="940"/>
      <c r="M94" s="953"/>
      <c r="N94" s="951"/>
      <c r="O94" s="953"/>
    </row>
    <row r="95" spans="1:17" s="883" customFormat="1" ht="18" customHeight="1">
      <c r="A95" s="935"/>
      <c r="B95" s="935" t="s">
        <v>1296</v>
      </c>
      <c r="C95" s="935" t="s">
        <v>1940</v>
      </c>
      <c r="I95" s="939">
        <v>111420296</v>
      </c>
      <c r="K95" s="939">
        <v>117899175</v>
      </c>
      <c r="M95" s="939">
        <v>67420462</v>
      </c>
      <c r="N95" s="951"/>
      <c r="O95" s="939">
        <v>101857994</v>
      </c>
    </row>
    <row r="96" spans="1:17" s="883" customFormat="1" ht="18" customHeight="1">
      <c r="A96" s="935"/>
      <c r="B96" s="935" t="s">
        <v>1929</v>
      </c>
      <c r="C96" s="935" t="s">
        <v>1941</v>
      </c>
      <c r="Q96" s="883" t="s">
        <v>1941</v>
      </c>
    </row>
    <row r="97" spans="1:17" s="883" customFormat="1" ht="18" customHeight="1">
      <c r="A97" s="935"/>
      <c r="B97" s="935"/>
      <c r="C97" s="935" t="s">
        <v>1900</v>
      </c>
      <c r="I97" s="939">
        <v>0</v>
      </c>
      <c r="K97" s="939">
        <v>8768126</v>
      </c>
      <c r="M97" s="939">
        <v>0</v>
      </c>
      <c r="N97" s="937"/>
      <c r="O97" s="939">
        <v>8768126</v>
      </c>
      <c r="Q97" s="883" t="s">
        <v>1900</v>
      </c>
    </row>
    <row r="98" spans="1:17" s="883" customFormat="1" ht="18" customHeight="1">
      <c r="A98" s="935"/>
      <c r="B98" s="935" t="s">
        <v>1930</v>
      </c>
      <c r="C98" s="935" t="s">
        <v>1942</v>
      </c>
      <c r="I98" s="939"/>
      <c r="K98" s="939"/>
      <c r="M98" s="939"/>
      <c r="N98" s="937"/>
      <c r="O98" s="939"/>
    </row>
    <row r="99" spans="1:17" s="883" customFormat="1" ht="18" customHeight="1">
      <c r="A99" s="935"/>
      <c r="B99" s="935"/>
      <c r="C99" s="935" t="s">
        <v>1900</v>
      </c>
      <c r="I99" s="939">
        <v>0</v>
      </c>
      <c r="K99" s="939">
        <v>2271035</v>
      </c>
      <c r="M99" s="939">
        <v>0</v>
      </c>
      <c r="N99" s="937"/>
      <c r="O99" s="939">
        <v>2271035</v>
      </c>
    </row>
    <row r="100" spans="1:17" s="883" customFormat="1" ht="18" customHeight="1">
      <c r="A100" s="935"/>
      <c r="B100" s="935" t="s">
        <v>1931</v>
      </c>
      <c r="C100" s="935" t="s">
        <v>1866</v>
      </c>
      <c r="I100" s="939">
        <v>0</v>
      </c>
      <c r="K100" s="939">
        <v>2660000</v>
      </c>
      <c r="M100" s="939">
        <v>0</v>
      </c>
      <c r="N100" s="937"/>
      <c r="O100" s="939">
        <v>2660000</v>
      </c>
    </row>
    <row r="101" spans="1:17" s="883" customFormat="1" ht="18" customHeight="1">
      <c r="A101" s="935"/>
      <c r="B101" s="935" t="s">
        <v>1932</v>
      </c>
      <c r="C101" s="935" t="s">
        <v>1875</v>
      </c>
      <c r="I101" s="981">
        <v>149257023</v>
      </c>
      <c r="J101" s="911"/>
      <c r="K101" s="981">
        <v>69657229</v>
      </c>
      <c r="L101" s="911"/>
      <c r="M101" s="981">
        <v>149257023</v>
      </c>
      <c r="N101" s="937"/>
      <c r="O101" s="981">
        <v>69657229</v>
      </c>
    </row>
    <row r="102" spans="1:17" s="883" customFormat="1" ht="18" customHeight="1">
      <c r="A102" s="935"/>
      <c r="B102" s="935" t="s">
        <v>1933</v>
      </c>
      <c r="C102" s="935" t="s">
        <v>1934</v>
      </c>
    </row>
    <row r="103" spans="1:17" s="883" customFormat="1" ht="18" customHeight="1">
      <c r="A103" s="935"/>
      <c r="B103" s="935"/>
      <c r="C103" s="935" t="s">
        <v>1900</v>
      </c>
      <c r="I103" s="939">
        <v>172077000</v>
      </c>
      <c r="K103" s="939">
        <v>0</v>
      </c>
      <c r="M103" s="939">
        <v>172077000</v>
      </c>
      <c r="N103" s="937"/>
      <c r="O103" s="939">
        <v>0</v>
      </c>
    </row>
    <row r="104" spans="1:17" s="883" customFormat="1" ht="18" customHeight="1">
      <c r="A104" s="935"/>
      <c r="B104" s="935" t="s">
        <v>1344</v>
      </c>
      <c r="C104" s="935" t="s">
        <v>1935</v>
      </c>
      <c r="I104" s="939">
        <v>0</v>
      </c>
      <c r="K104" s="939">
        <v>0</v>
      </c>
      <c r="M104" s="939">
        <v>250000</v>
      </c>
      <c r="N104" s="937"/>
      <c r="O104" s="939">
        <v>0</v>
      </c>
    </row>
    <row r="105" spans="1:17" s="883" customFormat="1" ht="18" customHeight="1">
      <c r="B105" s="935"/>
    </row>
    <row r="106" spans="1:17" s="883" customFormat="1" ht="18" customHeight="1">
      <c r="B106" s="935"/>
    </row>
  </sheetData>
  <mergeCells count="27">
    <mergeCell ref="I9:K9"/>
    <mergeCell ref="M9:O9"/>
    <mergeCell ref="A3:O3"/>
    <mergeCell ref="A4:O4"/>
    <mergeCell ref="A5:O5"/>
    <mergeCell ref="A6:O6"/>
    <mergeCell ref="I8:O8"/>
    <mergeCell ref="A81:O81"/>
    <mergeCell ref="I10:K10"/>
    <mergeCell ref="M10:O10"/>
    <mergeCell ref="A42:O42"/>
    <mergeCell ref="A43:O43"/>
    <mergeCell ref="A44:O44"/>
    <mergeCell ref="A45:O45"/>
    <mergeCell ref="I46:O46"/>
    <mergeCell ref="I47:K47"/>
    <mergeCell ref="M47:O47"/>
    <mergeCell ref="I48:K48"/>
    <mergeCell ref="M48:O48"/>
    <mergeCell ref="I88:K88"/>
    <mergeCell ref="M88:O88"/>
    <mergeCell ref="A82:O82"/>
    <mergeCell ref="A83:O83"/>
    <mergeCell ref="A84:O84"/>
    <mergeCell ref="I86:O86"/>
    <mergeCell ref="I87:K87"/>
    <mergeCell ref="M87:O87"/>
  </mergeCells>
  <printOptions horizontalCentered="1"/>
  <pageMargins left="0.98425196850393704" right="0.31496062992125984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7"/>
  <sheetViews>
    <sheetView workbookViewId="0">
      <selection activeCell="E23" sqref="E23"/>
    </sheetView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6"/>
      <c r="B1" s="257"/>
      <c r="C1" s="257"/>
      <c r="D1" s="257"/>
      <c r="E1" s="257"/>
      <c r="F1" s="257"/>
      <c r="G1" s="257"/>
      <c r="H1" s="258"/>
    </row>
    <row r="2" spans="1:8">
      <c r="A2" s="259"/>
      <c r="B2" s="260"/>
      <c r="C2" s="260"/>
      <c r="D2" s="260"/>
      <c r="E2" s="260"/>
      <c r="F2" s="260"/>
      <c r="G2" s="260"/>
      <c r="H2" s="261"/>
    </row>
    <row r="3" spans="1:8">
      <c r="A3" s="259"/>
      <c r="B3" s="260"/>
      <c r="C3" s="260"/>
      <c r="D3" s="260"/>
      <c r="E3" s="260"/>
      <c r="F3" s="260"/>
      <c r="G3" s="260"/>
      <c r="H3" s="261"/>
    </row>
    <row r="4" spans="1:8">
      <c r="A4" s="259"/>
      <c r="B4" s="260"/>
      <c r="C4" s="260"/>
      <c r="D4" s="260"/>
      <c r="E4" s="260"/>
      <c r="F4" s="260"/>
      <c r="G4" s="260"/>
      <c r="H4" s="261"/>
    </row>
    <row r="5" spans="1:8">
      <c r="A5" s="982" t="s">
        <v>380</v>
      </c>
      <c r="B5" s="983"/>
      <c r="C5" s="983"/>
      <c r="D5" s="260"/>
      <c r="E5" s="260"/>
      <c r="F5" s="260"/>
      <c r="G5" s="260"/>
      <c r="H5" s="261"/>
    </row>
    <row r="6" spans="1:8">
      <c r="A6" s="259"/>
      <c r="B6" s="260"/>
      <c r="C6" s="260"/>
      <c r="D6" s="260"/>
      <c r="E6" s="260"/>
      <c r="F6" s="260"/>
      <c r="G6" s="260"/>
      <c r="H6" s="261"/>
    </row>
    <row r="7" spans="1:8">
      <c r="A7" s="262"/>
      <c r="B7" s="263" t="s">
        <v>369</v>
      </c>
      <c r="C7" s="263" t="s">
        <v>369</v>
      </c>
      <c r="D7" s="263" t="s">
        <v>369</v>
      </c>
      <c r="E7" s="263" t="s">
        <v>369</v>
      </c>
      <c r="F7" s="263" t="s">
        <v>369</v>
      </c>
      <c r="G7" s="263" t="s">
        <v>376</v>
      </c>
      <c r="H7" s="264" t="s">
        <v>358</v>
      </c>
    </row>
    <row r="8" spans="1:8">
      <c r="A8" s="265" t="s">
        <v>227</v>
      </c>
      <c r="B8" s="266" t="s">
        <v>370</v>
      </c>
      <c r="C8" s="266" t="s">
        <v>371</v>
      </c>
      <c r="D8" s="266" t="s">
        <v>372</v>
      </c>
      <c r="E8" s="266" t="s">
        <v>373</v>
      </c>
      <c r="F8" s="266" t="s">
        <v>228</v>
      </c>
      <c r="G8" s="266" t="s">
        <v>228</v>
      </c>
      <c r="H8" s="267" t="s">
        <v>359</v>
      </c>
    </row>
    <row r="9" spans="1:8">
      <c r="A9" s="268" t="s">
        <v>233</v>
      </c>
      <c r="B9" s="254">
        <v>72143140.519999996</v>
      </c>
      <c r="C9" s="254">
        <v>-41530658.219999999</v>
      </c>
      <c r="D9" s="254">
        <v>30612482.300000001</v>
      </c>
      <c r="E9" s="254">
        <v>0</v>
      </c>
      <c r="F9" s="254">
        <v>30612482.300000001</v>
      </c>
      <c r="G9" s="254">
        <v>4697163.2300000004</v>
      </c>
      <c r="H9" s="255">
        <v>13105576.830000002</v>
      </c>
    </row>
    <row r="10" spans="1:8">
      <c r="A10" s="268" t="s">
        <v>235</v>
      </c>
      <c r="B10" s="254">
        <v>0</v>
      </c>
      <c r="C10" s="254">
        <v>0</v>
      </c>
      <c r="D10" s="254">
        <v>0</v>
      </c>
      <c r="E10" s="254">
        <v>0</v>
      </c>
      <c r="F10" s="254">
        <v>0</v>
      </c>
      <c r="G10" s="254">
        <v>0</v>
      </c>
      <c r="H10" s="255">
        <v>0</v>
      </c>
    </row>
    <row r="11" spans="1:8">
      <c r="A11" s="268" t="s">
        <v>241</v>
      </c>
      <c r="B11" s="254">
        <v>1292952114.8499999</v>
      </c>
      <c r="C11" s="254">
        <v>-824113.03</v>
      </c>
      <c r="D11" s="254">
        <v>1292128001.8200002</v>
      </c>
      <c r="E11" s="254">
        <v>0</v>
      </c>
      <c r="F11" s="254">
        <v>1292128001.8200002</v>
      </c>
      <c r="G11" s="254">
        <v>633019766.21000004</v>
      </c>
      <c r="H11" s="255">
        <v>1278363109.6899998</v>
      </c>
    </row>
    <row r="12" spans="1:8">
      <c r="A12" s="268" t="s">
        <v>246</v>
      </c>
      <c r="B12" s="254">
        <v>9704664.879999999</v>
      </c>
      <c r="C12" s="254">
        <v>-1894557.01</v>
      </c>
      <c r="D12" s="254">
        <v>7810107.8700000001</v>
      </c>
      <c r="E12" s="254">
        <v>0</v>
      </c>
      <c r="F12" s="254">
        <v>7810107.8700000001</v>
      </c>
      <c r="G12" s="254">
        <v>2007877.47</v>
      </c>
      <c r="H12" s="255">
        <v>5656226.79</v>
      </c>
    </row>
    <row r="13" spans="1:8">
      <c r="A13" s="268" t="s">
        <v>251</v>
      </c>
      <c r="B13" s="254">
        <v>14779371.99</v>
      </c>
      <c r="C13" s="254">
        <v>-1620256.91</v>
      </c>
      <c r="D13" s="254">
        <v>13159115.08</v>
      </c>
      <c r="E13" s="254">
        <v>0</v>
      </c>
      <c r="F13" s="254">
        <v>13159115.08</v>
      </c>
      <c r="G13" s="254">
        <v>36094030.060000002</v>
      </c>
      <c r="H13" s="255">
        <v>14779371.99</v>
      </c>
    </row>
    <row r="14" spans="1:8">
      <c r="A14" s="268" t="s">
        <v>255</v>
      </c>
      <c r="B14" s="254">
        <v>88371226</v>
      </c>
      <c r="C14" s="254">
        <v>0</v>
      </c>
      <c r="D14" s="254">
        <v>88371226</v>
      </c>
      <c r="E14" s="254">
        <v>0</v>
      </c>
      <c r="F14" s="254">
        <v>88371226</v>
      </c>
      <c r="G14" s="254">
        <v>76846806</v>
      </c>
      <c r="H14" s="255">
        <v>89382416</v>
      </c>
    </row>
    <row r="15" spans="1:8">
      <c r="A15" s="268" t="s">
        <v>377</v>
      </c>
      <c r="B15" s="254">
        <v>0</v>
      </c>
      <c r="C15" s="254">
        <v>2482182.04</v>
      </c>
      <c r="D15" s="254">
        <v>2482182.04</v>
      </c>
      <c r="E15" s="254">
        <v>0</v>
      </c>
      <c r="F15" s="254">
        <v>2482182.04</v>
      </c>
      <c r="G15" s="269"/>
      <c r="H15" s="255">
        <v>4047521.86</v>
      </c>
    </row>
    <row r="16" spans="1:8">
      <c r="A16" s="268" t="s">
        <v>258</v>
      </c>
      <c r="B16" s="254">
        <v>17904485.559999999</v>
      </c>
      <c r="C16" s="254">
        <v>0</v>
      </c>
      <c r="D16" s="254">
        <v>17904485.559999999</v>
      </c>
      <c r="E16" s="254">
        <v>0</v>
      </c>
      <c r="F16" s="254">
        <v>17904485.559999999</v>
      </c>
      <c r="G16" s="254">
        <v>13200096.9</v>
      </c>
      <c r="H16" s="255">
        <v>17302114.43</v>
      </c>
    </row>
    <row r="17" spans="1:8">
      <c r="A17" s="268" t="s">
        <v>264</v>
      </c>
      <c r="B17" s="254">
        <v>3349490.31</v>
      </c>
      <c r="C17" s="254">
        <v>-55661.94</v>
      </c>
      <c r="D17" s="254">
        <v>3293828.37</v>
      </c>
      <c r="E17" s="254">
        <v>594920</v>
      </c>
      <c r="F17" s="254">
        <v>3888748.37</v>
      </c>
      <c r="G17" s="254">
        <v>3561292.86</v>
      </c>
      <c r="H17" s="255">
        <v>2999098.46</v>
      </c>
    </row>
    <row r="18" spans="1:8">
      <c r="A18" s="268" t="s">
        <v>260</v>
      </c>
      <c r="B18" s="254">
        <v>376057.16</v>
      </c>
      <c r="C18" s="254">
        <v>0</v>
      </c>
      <c r="D18" s="254">
        <v>376057.16</v>
      </c>
      <c r="E18" s="254">
        <v>0</v>
      </c>
      <c r="F18" s="254">
        <v>376057.16</v>
      </c>
      <c r="G18" s="254">
        <v>552285.69999999995</v>
      </c>
      <c r="H18" s="255">
        <v>376057.16</v>
      </c>
    </row>
    <row r="19" spans="1:8">
      <c r="A19" s="268" t="s">
        <v>272</v>
      </c>
      <c r="B19" s="270">
        <v>3467476.48</v>
      </c>
      <c r="C19" s="270">
        <v>0</v>
      </c>
      <c r="D19" s="270">
        <v>3467476.48</v>
      </c>
      <c r="E19" s="270">
        <v>-594920</v>
      </c>
      <c r="F19" s="270">
        <v>2872556.48</v>
      </c>
      <c r="G19" s="270">
        <v>1921101.24</v>
      </c>
      <c r="H19" s="271">
        <v>6256148.1299999999</v>
      </c>
    </row>
    <row r="20" spans="1:8">
      <c r="A20" s="268"/>
      <c r="B20" s="254"/>
      <c r="C20" s="254"/>
      <c r="D20" s="254"/>
      <c r="E20" s="254"/>
      <c r="F20" s="254"/>
      <c r="G20" s="254"/>
      <c r="H20" s="255"/>
    </row>
    <row r="21" spans="1:8" ht="13.5" thickBot="1">
      <c r="A21" s="268" t="s">
        <v>273</v>
      </c>
      <c r="B21" s="272">
        <v>1503048027.75</v>
      </c>
      <c r="C21" s="272">
        <v>-43443065.07</v>
      </c>
      <c r="D21" s="272">
        <v>1459604962.6800001</v>
      </c>
      <c r="E21" s="272">
        <v>0</v>
      </c>
      <c r="F21" s="272">
        <v>1459604962.6800001</v>
      </c>
      <c r="G21" s="272">
        <v>771900419.67000008</v>
      </c>
      <c r="H21" s="273">
        <v>1432267641.3399999</v>
      </c>
    </row>
    <row r="22" spans="1:8" ht="13.5" thickTop="1">
      <c r="A22" s="268"/>
      <c r="B22" s="254"/>
      <c r="C22" s="254"/>
      <c r="D22" s="254"/>
      <c r="E22" s="254"/>
      <c r="F22" s="254"/>
      <c r="G22" s="254"/>
      <c r="H22" s="255"/>
    </row>
    <row r="23" spans="1:8">
      <c r="A23" s="268" t="s">
        <v>274</v>
      </c>
      <c r="B23" s="254">
        <v>0</v>
      </c>
      <c r="C23" s="254">
        <v>0</v>
      </c>
      <c r="D23" s="254">
        <v>0</v>
      </c>
      <c r="E23" s="254">
        <v>0</v>
      </c>
      <c r="F23" s="254">
        <v>0</v>
      </c>
      <c r="G23" s="254">
        <v>-14955748</v>
      </c>
      <c r="H23" s="255">
        <v>-26923896.199999999</v>
      </c>
    </row>
    <row r="24" spans="1:8">
      <c r="A24" s="268" t="s">
        <v>278</v>
      </c>
      <c r="B24" s="254">
        <v>-52804399.709999993</v>
      </c>
      <c r="C24" s="254">
        <v>1698973.25</v>
      </c>
      <c r="D24" s="254">
        <v>-51105426.460000001</v>
      </c>
      <c r="E24" s="254">
        <v>0</v>
      </c>
      <c r="F24" s="254">
        <v>-51105426.460000001</v>
      </c>
      <c r="G24" s="254">
        <v>-8935272.5399999991</v>
      </c>
      <c r="H24" s="255">
        <v>-154462494.53</v>
      </c>
    </row>
    <row r="25" spans="1:8">
      <c r="A25" s="268" t="s">
        <v>280</v>
      </c>
      <c r="B25" s="254">
        <v>0</v>
      </c>
      <c r="C25" s="254">
        <v>0</v>
      </c>
      <c r="D25" s="254">
        <v>0</v>
      </c>
      <c r="E25" s="254">
        <v>0</v>
      </c>
      <c r="F25" s="254">
        <v>0</v>
      </c>
      <c r="G25" s="254">
        <v>-1966839.21</v>
      </c>
      <c r="H25" s="255">
        <v>0</v>
      </c>
    </row>
    <row r="26" spans="1:8">
      <c r="A26" s="268" t="s">
        <v>289</v>
      </c>
      <c r="B26" s="254">
        <v>-1977483</v>
      </c>
      <c r="C26" s="254">
        <v>-163579.47</v>
      </c>
      <c r="D26" s="254">
        <v>-2141062.4700000002</v>
      </c>
      <c r="E26" s="254">
        <v>0</v>
      </c>
      <c r="F26" s="254">
        <v>-2141062.4700000002</v>
      </c>
      <c r="G26" s="254">
        <v>-1683964</v>
      </c>
      <c r="H26" s="255">
        <v>-1977483</v>
      </c>
    </row>
    <row r="27" spans="1:8">
      <c r="A27" s="268" t="s">
        <v>285</v>
      </c>
      <c r="B27" s="254">
        <v>-17683943.739999998</v>
      </c>
      <c r="C27" s="254">
        <v>-740212.52</v>
      </c>
      <c r="D27" s="254">
        <v>-18424156.260000002</v>
      </c>
      <c r="E27" s="254">
        <v>0</v>
      </c>
      <c r="F27" s="254">
        <v>-18424156.260000002</v>
      </c>
      <c r="G27" s="254">
        <v>-6304426.8299999991</v>
      </c>
      <c r="H27" s="255">
        <v>-34590372.970000006</v>
      </c>
    </row>
    <row r="28" spans="1:8">
      <c r="A28" s="268" t="s">
        <v>374</v>
      </c>
      <c r="B28" s="254">
        <v>0</v>
      </c>
      <c r="C28" s="254">
        <v>0</v>
      </c>
      <c r="D28" s="254">
        <v>0</v>
      </c>
      <c r="E28" s="254">
        <v>-5175040</v>
      </c>
      <c r="F28" s="254">
        <v>-5175040</v>
      </c>
      <c r="G28" s="254">
        <v>0</v>
      </c>
      <c r="H28" s="255">
        <v>-5006515</v>
      </c>
    </row>
    <row r="29" spans="1:8">
      <c r="A29" s="268" t="s">
        <v>287</v>
      </c>
      <c r="B29" s="254">
        <v>-125456001.58</v>
      </c>
      <c r="C29" s="254">
        <v>561287.06999999995</v>
      </c>
      <c r="D29" s="254">
        <v>-124894714.51000001</v>
      </c>
      <c r="E29" s="254">
        <v>5175040</v>
      </c>
      <c r="F29" s="254">
        <v>-119719674.51000001</v>
      </c>
      <c r="G29" s="254">
        <v>-77331912.140000001</v>
      </c>
      <c r="H29" s="255">
        <v>-122677061.61</v>
      </c>
    </row>
    <row r="30" spans="1:8">
      <c r="A30" s="268" t="s">
        <v>281</v>
      </c>
      <c r="B30" s="254">
        <v>-8749429.6699999999</v>
      </c>
      <c r="C30" s="254">
        <v>-11424886.210000001</v>
      </c>
      <c r="D30" s="254">
        <v>-20174315.880000003</v>
      </c>
      <c r="E30" s="254">
        <v>0</v>
      </c>
      <c r="F30" s="254">
        <v>-20174315.880000003</v>
      </c>
      <c r="G30" s="254">
        <v>-8813242.1799999997</v>
      </c>
      <c r="H30" s="255">
        <v>-8749429.6699999999</v>
      </c>
    </row>
    <row r="31" spans="1:8">
      <c r="A31" s="268" t="s">
        <v>378</v>
      </c>
      <c r="B31" s="254">
        <v>0</v>
      </c>
      <c r="C31" s="254">
        <v>-855147.98</v>
      </c>
      <c r="D31" s="254">
        <v>-855147.98</v>
      </c>
      <c r="E31" s="254">
        <v>0</v>
      </c>
      <c r="F31" s="254">
        <v>-855147.98</v>
      </c>
      <c r="G31" s="254">
        <v>-2367065.94</v>
      </c>
      <c r="H31" s="255">
        <v>-1565339.82</v>
      </c>
    </row>
    <row r="32" spans="1:8">
      <c r="A32" s="268" t="s">
        <v>300</v>
      </c>
      <c r="B32" s="254">
        <v>-334368.05</v>
      </c>
      <c r="C32" s="254">
        <v>0</v>
      </c>
      <c r="D32" s="254">
        <v>-334368.05</v>
      </c>
      <c r="E32" s="254">
        <v>0</v>
      </c>
      <c r="F32" s="254">
        <v>-334368.05</v>
      </c>
      <c r="G32" s="254">
        <v>-77384</v>
      </c>
      <c r="H32" s="255">
        <v>-32128198.959999997</v>
      </c>
    </row>
    <row r="33" spans="1:8">
      <c r="A33" s="268" t="s">
        <v>302</v>
      </c>
      <c r="B33" s="254">
        <v>0</v>
      </c>
      <c r="C33" s="254">
        <v>0</v>
      </c>
      <c r="D33" s="254">
        <v>0</v>
      </c>
      <c r="E33" s="254">
        <v>0</v>
      </c>
      <c r="F33" s="254">
        <v>0</v>
      </c>
      <c r="G33" s="254">
        <v>0</v>
      </c>
      <c r="H33" s="255">
        <v>0</v>
      </c>
    </row>
    <row r="34" spans="1:8">
      <c r="A34" s="268" t="s">
        <v>296</v>
      </c>
      <c r="B34" s="254">
        <v>-35003736.350000001</v>
      </c>
      <c r="C34" s="254">
        <v>-827823.88</v>
      </c>
      <c r="D34" s="254">
        <v>-35831560.229999997</v>
      </c>
      <c r="E34" s="254">
        <v>0</v>
      </c>
      <c r="F34" s="254">
        <v>-35831560.229999997</v>
      </c>
      <c r="G34" s="254">
        <v>-9509038.3800000008</v>
      </c>
      <c r="H34" s="255">
        <v>-27378353.199999999</v>
      </c>
    </row>
    <row r="35" spans="1:8">
      <c r="A35" s="268" t="s">
        <v>299</v>
      </c>
      <c r="B35" s="254">
        <v>-820409840.36000001</v>
      </c>
      <c r="C35" s="254">
        <v>34739706.920000002</v>
      </c>
      <c r="D35" s="254">
        <v>-785670133.44000006</v>
      </c>
      <c r="E35" s="254">
        <v>527131545.82999998</v>
      </c>
      <c r="F35" s="254">
        <v>-258538587.61000007</v>
      </c>
      <c r="G35" s="254">
        <v>-305123534.09000003</v>
      </c>
      <c r="H35" s="255">
        <v>-165585286.5</v>
      </c>
    </row>
    <row r="36" spans="1:8">
      <c r="A36" s="268" t="s">
        <v>298</v>
      </c>
      <c r="B36" s="270">
        <v>0</v>
      </c>
      <c r="C36" s="270">
        <v>0</v>
      </c>
      <c r="D36" s="270">
        <v>0</v>
      </c>
      <c r="E36" s="270">
        <v>-527131545.82999998</v>
      </c>
      <c r="F36" s="270">
        <v>-527131545.82999998</v>
      </c>
      <c r="G36" s="270">
        <v>0</v>
      </c>
      <c r="H36" s="271">
        <v>-486102839.27999997</v>
      </c>
    </row>
    <row r="37" spans="1:8">
      <c r="A37" s="268" t="s">
        <v>198</v>
      </c>
      <c r="B37" s="270">
        <v>-1062419202.46</v>
      </c>
      <c r="C37" s="270">
        <v>22988317.18</v>
      </c>
      <c r="D37" s="270">
        <v>-1039430885.28</v>
      </c>
      <c r="E37" s="270">
        <v>0</v>
      </c>
      <c r="F37" s="270">
        <v>-1039430885.28</v>
      </c>
      <c r="G37" s="270">
        <v>-437068427.31</v>
      </c>
      <c r="H37" s="271">
        <v>-1067147270.74</v>
      </c>
    </row>
    <row r="38" spans="1:8">
      <c r="A38" s="268"/>
      <c r="B38" s="254"/>
      <c r="C38" s="254"/>
      <c r="D38" s="254"/>
      <c r="E38" s="254"/>
      <c r="F38" s="254"/>
      <c r="G38" s="254"/>
      <c r="H38" s="255"/>
    </row>
    <row r="39" spans="1:8">
      <c r="A39" s="268" t="s">
        <v>304</v>
      </c>
      <c r="B39" s="254">
        <v>-292180000</v>
      </c>
      <c r="C39" s="254">
        <v>0</v>
      </c>
      <c r="D39" s="254">
        <v>-292180000</v>
      </c>
      <c r="E39" s="254">
        <v>0</v>
      </c>
      <c r="F39" s="254">
        <v>-292180000</v>
      </c>
      <c r="G39" s="254">
        <v>-193000000</v>
      </c>
      <c r="H39" s="255">
        <v>-292180000</v>
      </c>
    </row>
    <row r="40" spans="1:8">
      <c r="A40" s="268" t="s">
        <v>306</v>
      </c>
      <c r="B40" s="254">
        <v>-2304363</v>
      </c>
      <c r="C40" s="254">
        <v>0</v>
      </c>
      <c r="D40" s="254">
        <v>-2304363</v>
      </c>
      <c r="E40" s="254">
        <v>0</v>
      </c>
      <c r="F40" s="254">
        <v>-2304363</v>
      </c>
      <c r="G40" s="254">
        <v>-2304363</v>
      </c>
      <c r="H40" s="255">
        <v>-2304363</v>
      </c>
    </row>
    <row r="41" spans="1:8">
      <c r="A41" s="268" t="s">
        <v>309</v>
      </c>
      <c r="B41" s="254">
        <v>-57270237.560000002</v>
      </c>
      <c r="C41" s="254">
        <v>-2482182.04</v>
      </c>
      <c r="D41" s="254">
        <v>-59752419.600000001</v>
      </c>
      <c r="E41" s="254">
        <v>0</v>
      </c>
      <c r="F41" s="254">
        <v>-59752419.600000001</v>
      </c>
      <c r="G41" s="254">
        <v>-165989054.34</v>
      </c>
      <c r="H41" s="255">
        <v>-165989054.34</v>
      </c>
    </row>
    <row r="42" spans="1:8">
      <c r="A42" s="268" t="s">
        <v>310</v>
      </c>
      <c r="B42" s="270">
        <v>-77990636.730000004</v>
      </c>
      <c r="C42" s="270">
        <v>22936929.93</v>
      </c>
      <c r="D42" s="270">
        <v>-55053706.799999997</v>
      </c>
      <c r="E42" s="270">
        <v>0</v>
      </c>
      <c r="F42" s="270">
        <v>-55053706.799999997</v>
      </c>
      <c r="G42" s="270">
        <v>1413903.12</v>
      </c>
      <c r="H42" s="271">
        <v>-55063365.259999998</v>
      </c>
    </row>
    <row r="43" spans="1:8">
      <c r="A43" s="268" t="s">
        <v>312</v>
      </c>
      <c r="B43" s="254">
        <v>0</v>
      </c>
      <c r="C43" s="254">
        <v>0</v>
      </c>
      <c r="D43" s="254">
        <v>0</v>
      </c>
      <c r="E43" s="254">
        <v>0</v>
      </c>
      <c r="F43" s="254">
        <v>0</v>
      </c>
      <c r="G43" s="254">
        <v>26000000</v>
      </c>
      <c r="H43" s="255">
        <v>161300000</v>
      </c>
    </row>
    <row r="44" spans="1:8">
      <c r="A44" s="268" t="s">
        <v>308</v>
      </c>
      <c r="B44" s="254">
        <v>-10800000</v>
      </c>
      <c r="C44" s="254">
        <v>0</v>
      </c>
      <c r="D44" s="254">
        <v>-10800000</v>
      </c>
      <c r="E44" s="254">
        <v>0</v>
      </c>
      <c r="F44" s="254">
        <v>-10800000</v>
      </c>
      <c r="G44" s="254">
        <v>-5000000</v>
      </c>
      <c r="H44" s="255">
        <v>-10800000</v>
      </c>
    </row>
    <row r="45" spans="1:8">
      <c r="A45" s="268" t="s">
        <v>360</v>
      </c>
      <c r="B45" s="254">
        <v>-83588</v>
      </c>
      <c r="C45" s="254">
        <v>0</v>
      </c>
      <c r="D45" s="254">
        <v>-83588</v>
      </c>
      <c r="E45" s="254">
        <v>0</v>
      </c>
      <c r="F45" s="254">
        <v>-83588</v>
      </c>
      <c r="G45" s="254">
        <v>0</v>
      </c>
      <c r="H45" s="255">
        <v>-83588</v>
      </c>
    </row>
    <row r="46" spans="1:8">
      <c r="A46" s="268" t="s">
        <v>314</v>
      </c>
      <c r="B46" s="270">
        <v>-440628825.29000002</v>
      </c>
      <c r="C46" s="270">
        <v>20454747.890000001</v>
      </c>
      <c r="D46" s="270">
        <v>-420174077.39999998</v>
      </c>
      <c r="E46" s="270">
        <v>0</v>
      </c>
      <c r="F46" s="270">
        <v>-420174077.39999998</v>
      </c>
      <c r="G46" s="270">
        <v>-338879514.22000003</v>
      </c>
      <c r="H46" s="271">
        <v>-365120370.60000002</v>
      </c>
    </row>
    <row r="47" spans="1:8">
      <c r="A47" s="268"/>
      <c r="B47" s="254"/>
      <c r="C47" s="254"/>
      <c r="D47" s="254"/>
      <c r="E47" s="254"/>
      <c r="F47" s="254"/>
      <c r="G47" s="254"/>
      <c r="H47" s="255"/>
    </row>
    <row r="48" spans="1:8" ht="13.5" thickBot="1">
      <c r="A48" s="268" t="s">
        <v>315</v>
      </c>
      <c r="B48" s="272">
        <v>-1503048027.75</v>
      </c>
      <c r="C48" s="272">
        <v>43443065.07</v>
      </c>
      <c r="D48" s="272">
        <v>-1459604962.6800001</v>
      </c>
      <c r="E48" s="272">
        <v>0</v>
      </c>
      <c r="F48" s="272">
        <v>-1459604962.6800001</v>
      </c>
      <c r="G48" s="272">
        <v>-775947941.52999997</v>
      </c>
      <c r="H48" s="273">
        <v>-1432267641.3399999</v>
      </c>
    </row>
    <row r="49" spans="1:8" ht="13.5" thickTop="1">
      <c r="A49" s="268"/>
      <c r="B49" s="254"/>
      <c r="C49" s="254"/>
      <c r="D49" s="254"/>
      <c r="E49" s="254"/>
      <c r="F49" s="254"/>
      <c r="G49" s="254"/>
      <c r="H49" s="255"/>
    </row>
    <row r="50" spans="1:8">
      <c r="A50" s="268" t="s">
        <v>361</v>
      </c>
      <c r="B50" s="254">
        <v>-277339306.64000005</v>
      </c>
      <c r="C50" s="254">
        <v>-628970.63</v>
      </c>
      <c r="D50" s="254">
        <v>-277968277.26999998</v>
      </c>
      <c r="E50" s="254">
        <v>0</v>
      </c>
      <c r="F50" s="254">
        <v>-277968277.26999998</v>
      </c>
      <c r="G50" s="254">
        <v>-35090000</v>
      </c>
      <c r="H50" s="255">
        <v>-408233209.94999999</v>
      </c>
    </row>
    <row r="51" spans="1:8">
      <c r="A51" s="268" t="s">
        <v>362</v>
      </c>
      <c r="B51" s="270">
        <v>-1133310.17</v>
      </c>
      <c r="C51" s="270">
        <v>-286.04000000000002</v>
      </c>
      <c r="D51" s="270">
        <v>-1133596.21</v>
      </c>
      <c r="E51" s="270">
        <v>209169</v>
      </c>
      <c r="F51" s="270">
        <v>-924427.21</v>
      </c>
      <c r="G51" s="270">
        <v>-379342.5</v>
      </c>
      <c r="H51" s="271">
        <v>-2035973.05</v>
      </c>
    </row>
    <row r="52" spans="1:8">
      <c r="A52" s="268" t="s">
        <v>363</v>
      </c>
      <c r="B52" s="270">
        <v>-278472616.81</v>
      </c>
      <c r="C52" s="270">
        <v>-629256.67000000004</v>
      </c>
      <c r="D52" s="270">
        <v>-279101873.48000002</v>
      </c>
      <c r="E52" s="270">
        <v>209169</v>
      </c>
      <c r="F52" s="270">
        <v>-278892704.48000002</v>
      </c>
      <c r="G52" s="270">
        <v>-35469342.5</v>
      </c>
      <c r="H52" s="271">
        <v>-410269183</v>
      </c>
    </row>
    <row r="53" spans="1:8">
      <c r="A53" s="268"/>
      <c r="B53" s="254"/>
      <c r="C53" s="254"/>
      <c r="D53" s="254"/>
      <c r="E53" s="254"/>
      <c r="F53" s="254"/>
      <c r="G53" s="254"/>
      <c r="H53" s="255"/>
    </row>
    <row r="54" spans="1:8">
      <c r="A54" s="268" t="s">
        <v>364</v>
      </c>
      <c r="B54" s="254">
        <v>174521573.75999999</v>
      </c>
      <c r="C54" s="254">
        <v>9096380.5999999996</v>
      </c>
      <c r="D54" s="254">
        <v>183617954.36000001</v>
      </c>
      <c r="E54" s="254">
        <v>0</v>
      </c>
      <c r="F54" s="254">
        <v>183617954.36000001</v>
      </c>
      <c r="G54" s="254">
        <v>21158471.52</v>
      </c>
      <c r="H54" s="255">
        <v>259434206.16</v>
      </c>
    </row>
    <row r="55" spans="1:8">
      <c r="A55" s="268" t="s">
        <v>365</v>
      </c>
      <c r="B55" s="270">
        <v>17220986.209999997</v>
      </c>
      <c r="C55" s="270">
        <v>538186.55000000005</v>
      </c>
      <c r="D55" s="270">
        <v>17759172.759999994</v>
      </c>
      <c r="E55" s="270">
        <v>-209169</v>
      </c>
      <c r="F55" s="270">
        <v>17550003.759999994</v>
      </c>
      <c r="G55" s="270">
        <v>10482857.4</v>
      </c>
      <c r="H55" s="271">
        <v>73067851.960000008</v>
      </c>
    </row>
    <row r="56" spans="1:8">
      <c r="A56" s="268" t="s">
        <v>366</v>
      </c>
      <c r="B56" s="270">
        <v>191742559.97</v>
      </c>
      <c r="C56" s="270">
        <v>9634567.1500000004</v>
      </c>
      <c r="D56" s="270">
        <v>201377127.12</v>
      </c>
      <c r="E56" s="270">
        <v>-209169</v>
      </c>
      <c r="F56" s="270">
        <v>201167958.12</v>
      </c>
      <c r="G56" s="270">
        <v>31641328.920000002</v>
      </c>
      <c r="H56" s="271">
        <v>332502058.12</v>
      </c>
    </row>
    <row r="57" spans="1:8">
      <c r="A57" s="268"/>
      <c r="B57" s="254"/>
      <c r="C57" s="254"/>
      <c r="D57" s="254"/>
      <c r="E57" s="254"/>
      <c r="F57" s="254"/>
      <c r="G57" s="254"/>
      <c r="H57" s="255"/>
    </row>
    <row r="58" spans="1:8">
      <c r="A58" s="268" t="s">
        <v>381</v>
      </c>
      <c r="B58" s="254">
        <v>0</v>
      </c>
      <c r="C58" s="254">
        <v>16717.599999999999</v>
      </c>
      <c r="D58" s="254">
        <v>16717.599999999999</v>
      </c>
      <c r="E58" s="254">
        <v>0</v>
      </c>
      <c r="F58" s="254">
        <v>16717.599999999999</v>
      </c>
      <c r="G58" s="254">
        <v>0</v>
      </c>
      <c r="H58" s="255">
        <v>16717.599999999999</v>
      </c>
    </row>
    <row r="59" spans="1:8">
      <c r="A59" s="268" t="s">
        <v>367</v>
      </c>
      <c r="B59" s="270">
        <v>-86730056.840000004</v>
      </c>
      <c r="C59" s="270">
        <v>9022028.0800000001</v>
      </c>
      <c r="D59" s="270">
        <v>-77708028.760000005</v>
      </c>
      <c r="E59" s="270">
        <v>0</v>
      </c>
      <c r="F59" s="270">
        <v>-77708028.760000005</v>
      </c>
      <c r="G59" s="270">
        <v>-3828013.58</v>
      </c>
      <c r="H59" s="271">
        <v>-77750407.280000001</v>
      </c>
    </row>
    <row r="60" spans="1:8">
      <c r="A60" s="268"/>
      <c r="B60" s="254"/>
      <c r="C60" s="254"/>
      <c r="D60" s="254"/>
      <c r="E60" s="254"/>
      <c r="F60" s="254"/>
      <c r="G60" s="254"/>
      <c r="H60" s="255"/>
    </row>
    <row r="61" spans="1:8">
      <c r="A61" s="268" t="s">
        <v>368</v>
      </c>
      <c r="B61" s="254">
        <v>8739420.1099999994</v>
      </c>
      <c r="C61" s="254">
        <v>-1028126.74</v>
      </c>
      <c r="D61" s="254">
        <v>7711293.370000001</v>
      </c>
      <c r="E61" s="254">
        <v>0</v>
      </c>
      <c r="F61" s="254">
        <v>7711293.370000001</v>
      </c>
      <c r="G61" s="254">
        <v>796878.32</v>
      </c>
      <c r="H61" s="255">
        <v>4302084.7300000004</v>
      </c>
    </row>
    <row r="62" spans="1:8">
      <c r="A62" s="268" t="s">
        <v>245</v>
      </c>
      <c r="B62" s="270">
        <v>0</v>
      </c>
      <c r="C62" s="270">
        <v>14943028.590000002</v>
      </c>
      <c r="D62" s="270">
        <v>14943028.590000002</v>
      </c>
      <c r="E62" s="270">
        <v>0</v>
      </c>
      <c r="F62" s="270">
        <v>14943028.590000002</v>
      </c>
      <c r="G62" s="270">
        <v>4445038.38</v>
      </c>
      <c r="H62" s="271">
        <v>18384957.289999999</v>
      </c>
    </row>
    <row r="63" spans="1:8">
      <c r="A63" s="268"/>
      <c r="B63" s="254"/>
      <c r="C63" s="254"/>
      <c r="D63" s="254"/>
      <c r="E63" s="254"/>
      <c r="F63" s="254"/>
      <c r="G63" s="254"/>
      <c r="H63" s="255"/>
    </row>
    <row r="64" spans="1:8" ht="13.5" thickBot="1">
      <c r="A64" s="268" t="s">
        <v>310</v>
      </c>
      <c r="B64" s="272">
        <v>-77990636.730000004</v>
      </c>
      <c r="C64" s="272">
        <v>22936929.93</v>
      </c>
      <c r="D64" s="272">
        <v>-55053706.799999997</v>
      </c>
      <c r="E64" s="272">
        <v>0</v>
      </c>
      <c r="F64" s="272">
        <v>-55053706.799999997</v>
      </c>
      <c r="G64" s="272">
        <v>1413903.12</v>
      </c>
      <c r="H64" s="273">
        <v>-55063365.259999998</v>
      </c>
    </row>
    <row r="65" spans="1:8" ht="13.5" thickTop="1">
      <c r="A65" s="268"/>
      <c r="B65" s="254"/>
      <c r="C65" s="254"/>
      <c r="D65" s="254"/>
      <c r="E65" s="254"/>
      <c r="F65" s="254"/>
      <c r="G65" s="254"/>
      <c r="H65" s="255"/>
    </row>
    <row r="66" spans="1:8" ht="13.5" thickBot="1">
      <c r="A66" s="274"/>
      <c r="B66" s="275"/>
      <c r="C66" s="275"/>
      <c r="D66" s="275"/>
      <c r="E66" s="275"/>
      <c r="F66" s="275"/>
      <c r="G66" s="275"/>
      <c r="H66" s="276"/>
    </row>
    <row r="67" spans="1:8" ht="13.5" thickTop="1">
      <c r="A67" s="277"/>
      <c r="B67" s="277"/>
      <c r="C67" s="277"/>
      <c r="D67" s="277"/>
      <c r="E67" s="277"/>
      <c r="F67" s="277"/>
      <c r="G67" s="277"/>
      <c r="H67" s="27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/>
  <dimension ref="A1:B8"/>
  <sheetViews>
    <sheetView workbookViewId="0"/>
  </sheetViews>
  <sheetFormatPr defaultRowHeight="12.75"/>
  <sheetData>
    <row r="1" spans="1:2">
      <c r="A1" t="s">
        <v>158</v>
      </c>
      <c r="B1" t="s">
        <v>159</v>
      </c>
    </row>
    <row r="2" spans="1:2">
      <c r="A2" t="s">
        <v>160</v>
      </c>
      <c r="B2" t="s">
        <v>161</v>
      </c>
    </row>
    <row r="3" spans="1:2">
      <c r="A3" t="s">
        <v>162</v>
      </c>
      <c r="B3" t="s">
        <v>163</v>
      </c>
    </row>
    <row r="4" spans="1:2">
      <c r="A4" t="s">
        <v>164</v>
      </c>
      <c r="B4" t="s">
        <v>165</v>
      </c>
    </row>
    <row r="5" spans="1:2">
      <c r="A5" t="s">
        <v>166</v>
      </c>
      <c r="B5" t="s">
        <v>167</v>
      </c>
    </row>
    <row r="6" spans="1:2">
      <c r="A6" t="s">
        <v>168</v>
      </c>
      <c r="B6" t="s">
        <v>169</v>
      </c>
    </row>
    <row r="7" spans="1:2">
      <c r="A7" t="s">
        <v>170</v>
      </c>
      <c r="B7" t="s">
        <v>171</v>
      </c>
    </row>
    <row r="8" spans="1:2">
      <c r="A8" t="s">
        <v>172</v>
      </c>
      <c r="B8" t="s">
        <v>173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1"/>
  </sheetPr>
  <dimension ref="A1:Z217"/>
  <sheetViews>
    <sheetView zoomScaleNormal="100" workbookViewId="0">
      <pane xSplit="1" ySplit="7" topLeftCell="K8" activePane="bottomRight" state="frozen"/>
      <selection activeCell="L81" sqref="L81"/>
      <selection pane="topRight" activeCell="L81" sqref="L81"/>
      <selection pane="bottomLeft" activeCell="L81" sqref="L81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41455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2641020</v>
      </c>
      <c r="P7" s="35">
        <v>358078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3202900</v>
      </c>
      <c r="P8" s="35">
        <v>985470</v>
      </c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VLOOKUP(A9,'[24]TB by Lead'!A$1:G$65536,7,0)</f>
        <v>13105576.830000002</v>
      </c>
      <c r="C9" s="44"/>
      <c r="D9" s="45">
        <f>IF(K9&gt;0,K9,0)</f>
        <v>20887337.02</v>
      </c>
      <c r="E9" s="46"/>
      <c r="F9" s="45">
        <f>IF(K9&lt;0,-K9,0)</f>
        <v>0</v>
      </c>
      <c r="G9" s="47"/>
      <c r="H9" s="43">
        <f>VLOOKUP(A9,'TB by Lead'!A:G,7,0)</f>
        <v>33992913.850000001</v>
      </c>
      <c r="I9" s="48">
        <f>B9+D9-F9-H9</f>
        <v>0</v>
      </c>
      <c r="K9" s="49">
        <f>H9-B9</f>
        <v>20887337.02</v>
      </c>
      <c r="M9" s="40"/>
      <c r="N9" s="33" t="s">
        <v>215</v>
      </c>
      <c r="O9" s="50">
        <v>-448720.51</v>
      </c>
      <c r="P9" s="51">
        <f>-84652-63909</f>
        <v>-148561</v>
      </c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VLOOKUP(A11,'[24]TB by Lead'!A$1:G$65536,7,0)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5395199.4900000002</v>
      </c>
      <c r="P12" s="67">
        <f>SUM(P7:P11)</f>
        <v>1194987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VLOOKUP(A14,'[24]TB by Lead'!A$1:G$65536,7,0)</f>
        <v>1278363109.6899998</v>
      </c>
      <c r="C14" s="58" t="s">
        <v>242</v>
      </c>
      <c r="D14" s="59">
        <f>IF(K14&gt;0,K14-D15+F15,0)</f>
        <v>12183180.870000124</v>
      </c>
      <c r="E14" s="60"/>
      <c r="F14" s="61">
        <f>IF(K14&lt;0,-K14+D15-F15,0)</f>
        <v>0</v>
      </c>
      <c r="G14" s="47"/>
      <c r="H14" s="43">
        <f>VLOOKUP(A14,'TB by Lead'!A:G,7,0)</f>
        <v>1290546290.5599999</v>
      </c>
      <c r="I14" s="48">
        <f>B14+D14+D15-F14-F15-H14</f>
        <v>0</v>
      </c>
      <c r="K14" s="49">
        <f>H14-B14</f>
        <v>12183180.870000124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8749429.6699999999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28530414.870000001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VLOOKUP(A17,'[24]TB by Lead'!A$1:G$65536,7,0)</f>
        <v>5656226.79</v>
      </c>
      <c r="C17" s="58" t="s">
        <v>247</v>
      </c>
      <c r="D17" s="59">
        <f>IF(K17&gt;0,K17-D18+F18,0)</f>
        <v>3329560.8999999994</v>
      </c>
      <c r="E17" s="60"/>
      <c r="F17" s="61">
        <f>IF(K17&lt;0,-K17+D18-F18,0)</f>
        <v>0</v>
      </c>
      <c r="G17" s="47"/>
      <c r="H17" s="43">
        <f>VLOOKUP(A17,'TB by Lead'!A:G,7,0)</f>
        <v>8985787.6899999995</v>
      </c>
      <c r="I17" s="48">
        <f>B17+D17+D18-F17-F18-H17</f>
        <v>0</v>
      </c>
      <c r="K17" s="49">
        <f>H17-B17</f>
        <v>3329560.8999999994</v>
      </c>
      <c r="M17" s="79"/>
      <c r="N17" s="33" t="s">
        <v>248</v>
      </c>
      <c r="O17" s="34">
        <f>-H48</f>
        <v>22440500.870000001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14839343.669999998</v>
      </c>
    </row>
    <row r="20" spans="1:25">
      <c r="A20" s="57" t="s">
        <v>251</v>
      </c>
      <c r="B20" s="43">
        <f>VLOOKUP(A20,'[24]TB by Lead'!A$1:G$65536,7,0)</f>
        <v>14779371.99</v>
      </c>
      <c r="C20" s="58" t="s">
        <v>252</v>
      </c>
      <c r="D20" s="59">
        <f>IF(K20&gt;0,K20-D21+F21,0)</f>
        <v>52266510.530000001</v>
      </c>
      <c r="E20" s="60"/>
      <c r="F20" s="61">
        <f>IF(K20&lt;0,-K20+D21-F21,0)</f>
        <v>0</v>
      </c>
      <c r="G20" s="47"/>
      <c r="H20" s="43">
        <f>VLOOKUP(A20,'TB by Lead'!A:G,7,0)</f>
        <v>67045882.520000003</v>
      </c>
      <c r="I20" s="48">
        <f>B20+D20+D21-F20-F21-H20</f>
        <v>0</v>
      </c>
      <c r="K20" s="49">
        <f>H20-B20</f>
        <v>52266510.530000001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VLOOKUP(A23,'[24]TB by Lead'!A$1:G$65536,7,0)</f>
        <v>89382416</v>
      </c>
      <c r="C23" s="82" t="s">
        <v>256</v>
      </c>
      <c r="D23" s="71">
        <f>IF(K23&gt;0,K23,0)</f>
        <v>0</v>
      </c>
      <c r="E23" s="83"/>
      <c r="F23" s="45">
        <f>IF(K23&lt;0,-K23,0)</f>
        <v>74382416</v>
      </c>
      <c r="G23" s="47"/>
      <c r="H23" s="43">
        <f>VLOOKUP(A23,'TB by Lead'!A:G,7,0)</f>
        <v>15000000</v>
      </c>
      <c r="I23" s="48">
        <f>B23+D23+D24-F23-F24-H23</f>
        <v>0</v>
      </c>
      <c r="J23" s="84"/>
      <c r="K23" s="49">
        <f>H23-B23</f>
        <v>-74382416</v>
      </c>
      <c r="N23" s="13" t="s">
        <v>202</v>
      </c>
      <c r="O23" s="34">
        <f>-'TB by Account '!L274</f>
        <v>19636.05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VLOOKUP(A25,'[24]TB by Lead'!A$1:G$65536,7,0)</f>
        <v>17302114.43</v>
      </c>
      <c r="C25" s="82" t="s">
        <v>259</v>
      </c>
      <c r="D25" s="71">
        <f>IF(K25&gt;0,K25,0)</f>
        <v>113765150.46000001</v>
      </c>
      <c r="E25" s="85"/>
      <c r="F25" s="45">
        <f>IF(K25&lt;0,-K25,0)</f>
        <v>0</v>
      </c>
      <c r="G25" s="47"/>
      <c r="H25" s="43">
        <f>VLOOKUP(A25,'TB by Lead'!A:G,7,0)</f>
        <v>131067264.89</v>
      </c>
      <c r="I25" s="48">
        <f>B25+D25+D26-F25-F26-H25</f>
        <v>0</v>
      </c>
      <c r="K25" s="49">
        <f>H25-B25</f>
        <v>113765150.46000001</v>
      </c>
      <c r="N25" s="13" t="s">
        <v>216</v>
      </c>
      <c r="O25" s="67">
        <f>O22+O23-O24</f>
        <v>19636.05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VLOOKUP(A27,'[24]TB by Lead'!A$1:G$65536,7,0)</f>
        <v>376057.16</v>
      </c>
      <c r="C27" s="86" t="s">
        <v>261</v>
      </c>
      <c r="D27" s="71">
        <f>IF(K27&gt;0,K27,0)</f>
        <v>25000</v>
      </c>
      <c r="E27" s="70"/>
      <c r="F27" s="45">
        <f>IF(K27&lt;0,-K27,0)</f>
        <v>0</v>
      </c>
      <c r="G27" s="87"/>
      <c r="H27" s="43">
        <f>VLOOKUP(A27,'TB by Lead'!A:G,7,0)</f>
        <v>401057.16</v>
      </c>
      <c r="I27" s="48">
        <f>B27+D27+D28-F27-F28-H27</f>
        <v>0</v>
      </c>
      <c r="K27" s="49">
        <f>H27-B27</f>
        <v>25000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47">
        <f>'TB by Account '!L506+'TB by Account '!L507+'TB by Account '!L508+'TB by Account '!L509</f>
        <v>15267709.220000001</v>
      </c>
      <c r="Q29" s="92"/>
      <c r="R29" s="92"/>
      <c r="S29" s="92"/>
    </row>
    <row r="30" spans="1:25">
      <c r="A30" s="93" t="s">
        <v>264</v>
      </c>
      <c r="B30" s="94">
        <f>VLOOKUP(A30,'[24]TB by Lead'!A$1:G$65536,7,0)</f>
        <v>2999098.46</v>
      </c>
      <c r="C30" s="95" t="s">
        <v>232</v>
      </c>
      <c r="D30" s="96">
        <f>O8+P8</f>
        <v>4188370</v>
      </c>
      <c r="E30" s="97" t="s">
        <v>265</v>
      </c>
      <c r="F30" s="98">
        <f>-O10</f>
        <v>0</v>
      </c>
      <c r="G30" s="99" t="s">
        <v>266</v>
      </c>
      <c r="H30" s="94">
        <f>VLOOKUP(A30,'TB by Lead'!A:G,7,0)</f>
        <v>6590187.6599999992</v>
      </c>
      <c r="I30" s="100">
        <f>B30+D30+D31-F30-F31-H30</f>
        <v>-0.70999999903142452</v>
      </c>
      <c r="K30" s="49">
        <f>H30-B30</f>
        <v>3591089.1999999993</v>
      </c>
      <c r="N30" s="13" t="s">
        <v>267</v>
      </c>
      <c r="O30" s="236">
        <f>-'TB by Account '!L192</f>
        <v>42609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597281.51</v>
      </c>
      <c r="G31" s="99"/>
      <c r="H31" s="105"/>
      <c r="I31" s="100"/>
      <c r="K31" s="49"/>
      <c r="N31" s="13" t="s">
        <v>217</v>
      </c>
      <c r="O31" s="110">
        <f>O28+O29-O30</f>
        <v>15225100.220000001</v>
      </c>
      <c r="P31" s="47">
        <f>O31-F60</f>
        <v>15170607.220000001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VLOOKUP(A36,'[24]TB by Lead'!A$1:G$65536,7,0)</f>
        <v>6256148.1299999999</v>
      </c>
      <c r="C36" s="118"/>
      <c r="D36" s="71">
        <f>IF(K36&gt;0,K36,0)</f>
        <v>0</v>
      </c>
      <c r="E36" s="70"/>
      <c r="F36" s="45">
        <f>IF(K36&lt;0,-K36,0)</f>
        <v>4214579.6500000004</v>
      </c>
      <c r="G36" s="47"/>
      <c r="H36" s="43">
        <f>VLOOKUP(A36,'TB by Lead'!A:G,7,0)</f>
        <v>2041568.48</v>
      </c>
      <c r="I36" s="48">
        <f>B36+D36+D37-F36-F37-H36-F38</f>
        <v>-4.6566128730773926E-10</v>
      </c>
      <c r="K36" s="49">
        <f>H36-B36</f>
        <v>-4214579.6500000004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VLOOKUP(A38,'[24]TB by Lead'!A$1:G$65536,7,0)</f>
        <v>1428220119.48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147235598.25999999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VLOOKUP(A40,'[24]TB by Lead'!A$1:G$65536,7,0)</f>
        <v>-26923896.199999999</v>
      </c>
      <c r="C40" s="127" t="s">
        <v>275</v>
      </c>
      <c r="D40" s="59">
        <f>IF(K40&gt;0,K40-D41+F41,0)</f>
        <v>26923896.199999999</v>
      </c>
      <c r="E40" s="60"/>
      <c r="F40" s="61">
        <f>IF(K40&lt;0,-K40+D41-F41,0)</f>
        <v>0</v>
      </c>
      <c r="G40" s="47"/>
      <c r="H40" s="43">
        <f>VLOOKUP(A40,'TB by Lead'!A:G,7,0)</f>
        <v>0</v>
      </c>
      <c r="I40" s="48">
        <f>B40+D40+D41-F40-F41-H40</f>
        <v>0</v>
      </c>
      <c r="K40" s="49">
        <f>H40-B40</f>
        <v>26923896.199999999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VLOOKUP(A43,'[24]TB by Lead'!A$1:G$65536,7,0)</f>
        <v>-154462494.53</v>
      </c>
      <c r="C43" s="58" t="s">
        <v>279</v>
      </c>
      <c r="D43" s="59">
        <f>IF(K43&gt;0,K43-D44+F44,0)</f>
        <v>123555405.2</v>
      </c>
      <c r="E43" s="60"/>
      <c r="F43" s="61">
        <f>IF(K43&lt;0,-K43+D44-F44,0)</f>
        <v>0</v>
      </c>
      <c r="G43" s="47"/>
      <c r="H43" s="43">
        <f>VLOOKUP(A43,'TB by Lead'!A:G,7,0)</f>
        <v>-30907089.329999998</v>
      </c>
      <c r="I43" s="48">
        <f>B43+D43+D44-F43-F44-H43</f>
        <v>0</v>
      </c>
      <c r="K43" s="49">
        <f>H43-B43</f>
        <v>123555405.2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VLOOKUP(A46,'[24]TB by Lead'!A$1:G$65536,7,0)</f>
        <v>0</v>
      </c>
      <c r="C46" s="44"/>
      <c r="D46" s="71">
        <f>IF(K46&gt;0,K46,0)</f>
        <v>0</v>
      </c>
      <c r="E46" s="85"/>
      <c r="F46" s="45">
        <f>IF(K46&lt;0,-K46,0)</f>
        <v>0</v>
      </c>
      <c r="G46" s="47"/>
      <c r="H46" s="43">
        <f>VLOOKUP(A46,'TB by Lead'!A:G,7,0)</f>
        <v>0</v>
      </c>
      <c r="I46" s="48">
        <f>B46+D46+D47-F46-F47-H46</f>
        <v>0</v>
      </c>
      <c r="K46" s="49">
        <f>H46-B46</f>
        <v>0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VLOOKUP(A48,'[24]TB by Lead'!A$1:G$65536,7,0)</f>
        <v>-8749429.6699999999</v>
      </c>
      <c r="C48" s="136" t="s">
        <v>282</v>
      </c>
      <c r="D48" s="59">
        <f>IF(K48&gt;0,K48-D49+F49,0)</f>
        <v>0</v>
      </c>
      <c r="E48" s="60"/>
      <c r="F48" s="61">
        <f>IF(K48&lt;0,-K48+D49-F49,0)</f>
        <v>5215503.6300000027</v>
      </c>
      <c r="G48" s="87"/>
      <c r="H48" s="43">
        <f>VLOOKUP(A48,'TB by Lead'!A:G,7,0)</f>
        <v>-22440500.870000001</v>
      </c>
      <c r="I48" s="48">
        <f>B48+D48+D49-F48-F49-H48</f>
        <v>0</v>
      </c>
      <c r="K48" s="49">
        <f>H48-B48</f>
        <v>-13691071.200000001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6089914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VLOOKUP(A52,'[24]TB by Lead'!A$1:G$65536,7,0)</f>
        <v>-34590372.970000006</v>
      </c>
      <c r="C52" s="82" t="s">
        <v>286</v>
      </c>
      <c r="D52" s="71">
        <f>IF(K52&gt;0,K52,0)</f>
        <v>28880499.960000008</v>
      </c>
      <c r="E52" s="85"/>
      <c r="F52" s="45">
        <v>0</v>
      </c>
      <c r="G52" s="47"/>
      <c r="H52" s="43">
        <f>VLOOKUP(A52,'TB by Lead'!A:G,7,0)</f>
        <v>-5709873.0099999998</v>
      </c>
      <c r="I52" s="48">
        <f>B52+D52-F52-F53-H52</f>
        <v>0</v>
      </c>
      <c r="K52" s="49">
        <f>H52-B52</f>
        <v>28880499.960000008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VLOOKUP(A55,'[24]TB by Lead'!A$1:G$65536,7,0)+'[24]TB by Lead'!G28</f>
        <v>-127683576.61</v>
      </c>
      <c r="C55" s="82" t="s">
        <v>288</v>
      </c>
      <c r="D55" s="71">
        <f>IF(K55&gt;0,K55,0)</f>
        <v>17891594.879999995</v>
      </c>
      <c r="E55" s="85"/>
      <c r="F55" s="45">
        <f>IF(K55&lt;0,-K55,0)</f>
        <v>0</v>
      </c>
      <c r="G55" s="47"/>
      <c r="H55" s="43">
        <f>VLOOKUP(A55,'TB by Lead'!A:G,7,0)+'TB by Lead'!G28</f>
        <v>-109791981.73</v>
      </c>
      <c r="I55" s="48">
        <f>B55+D55-F55-H55</f>
        <v>0</v>
      </c>
      <c r="K55" s="49">
        <f>H55-B55</f>
        <v>17891594.879999995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VLOOKUP(A57,'[24]TB by Lead'!A$1:G$65536,7,0)</f>
        <v>-1977483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-6.0000000055879354E-2</v>
      </c>
      <c r="G57" s="47"/>
      <c r="H57" s="43">
        <f>VLOOKUP(A57,'TB by Lead'!A:G,7,0)</f>
        <v>-2304641.94</v>
      </c>
      <c r="I57" s="48">
        <f>B57+D57+D58+D59+D60+F58-F59-F60-H57</f>
        <v>-6.0000000055879354E-2</v>
      </c>
      <c r="K57" s="49">
        <f>H57-B57</f>
        <v>-327158.93999999994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-83588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-83588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-145760</v>
      </c>
      <c r="C59" s="147"/>
      <c r="D59" s="69"/>
      <c r="E59" s="70" t="s">
        <v>293</v>
      </c>
      <c r="F59" s="145">
        <v>272666</v>
      </c>
      <c r="G59" s="47"/>
      <c r="H59" s="146">
        <f>B59-F59</f>
        <v>-418426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-7971</v>
      </c>
      <c r="C60" s="132"/>
      <c r="D60" s="64"/>
      <c r="E60" s="129" t="s">
        <v>295</v>
      </c>
      <c r="F60" s="148">
        <v>54493</v>
      </c>
      <c r="G60" s="47"/>
      <c r="H60" s="146">
        <f>B60-F60</f>
        <v>-62464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VLOOKUP(A62,'[24]TB by Lead'!A$1:G$65536,7,0)</f>
        <v>-27378353.199999999</v>
      </c>
      <c r="C62" s="127" t="s">
        <v>297</v>
      </c>
      <c r="D62" s="71">
        <f>IF(K62&gt;0,K62,0)</f>
        <v>0</v>
      </c>
      <c r="E62" s="60"/>
      <c r="F62" s="151">
        <f>IF(K62&lt;0,-K62,0)</f>
        <v>10115212.449999999</v>
      </c>
      <c r="G62" s="87"/>
      <c r="H62" s="43">
        <f>VLOOKUP(A62,'TB by Lead'!A:G,7,0)</f>
        <v>-37493565.649999999</v>
      </c>
      <c r="I62" s="48">
        <f>B62+D62-F62-H62</f>
        <v>0</v>
      </c>
      <c r="K62" s="49">
        <f>H62-B62</f>
        <v>-10115212.449999999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>
        <f>VLOOKUP(A65,'[24]TB by Lead'!A$1:G$65536,7,0)</f>
        <v>-486102839.27999997</v>
      </c>
      <c r="C65" s="82"/>
      <c r="D65" s="71">
        <f>IF(K65&gt;0,K65,0)</f>
        <v>169345142.97999996</v>
      </c>
      <c r="E65" s="46"/>
      <c r="F65" s="45">
        <f>IF(K65&lt;0,-K65,0)</f>
        <v>0</v>
      </c>
      <c r="G65" s="47"/>
      <c r="H65" s="43">
        <f>VLOOKUP(A65,'TB by Lead'!A:G,7,0)</f>
        <v>-316757696.30000001</v>
      </c>
      <c r="I65" s="48">
        <f>B65+D65-F65-H65</f>
        <v>0</v>
      </c>
      <c r="K65" s="49">
        <f>H65-B65</f>
        <v>169345142.97999996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57" t="s">
        <v>299</v>
      </c>
      <c r="B67" s="43">
        <f>VLOOKUP(A67,'[24]TB by Lead'!A$1:G$65536,7,0)</f>
        <v>-165585286.5</v>
      </c>
      <c r="C67" s="82"/>
      <c r="D67" s="71">
        <v>426076979</v>
      </c>
      <c r="E67" s="46"/>
      <c r="F67" s="45">
        <v>724838865</v>
      </c>
      <c r="G67" s="47"/>
      <c r="H67" s="43">
        <f>VLOOKUP(A67,'TB by Lead'!A:G,7,0)</f>
        <v>-464347172.94999999</v>
      </c>
      <c r="I67" s="48">
        <f>B67+D67-F67-H67</f>
        <v>0.44999998807907104</v>
      </c>
      <c r="K67" s="49">
        <f>H67-B67</f>
        <v>-298761886.44999999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VLOOKUP(A70,'[24]TB by Lead'!A$1:G$65536,7,0)+31500000</f>
        <v>-628198.95999999717</v>
      </c>
      <c r="C70" s="153" t="s">
        <v>301</v>
      </c>
      <c r="D70" s="71">
        <f>IF(K70&gt;0,K70,0)</f>
        <v>326677.39999999717</v>
      </c>
      <c r="E70" s="154"/>
      <c r="F70" s="45">
        <f>IF(K70&lt;0,-K70,0)</f>
        <v>0</v>
      </c>
      <c r="G70" s="155"/>
      <c r="H70" s="43">
        <f>VLOOKUP(A70,'TB by Lead'!A:G,7,0)</f>
        <v>-301521.56</v>
      </c>
      <c r="I70" s="48">
        <f>B70+D70-F70-H70</f>
        <v>0</v>
      </c>
      <c r="K70" s="49">
        <f>H70-B70</f>
        <v>326677.39999999717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-31500000</v>
      </c>
      <c r="C72" s="153" t="s">
        <v>303</v>
      </c>
      <c r="D72" s="71">
        <f>IF(K72&gt;0,K72,0)</f>
        <v>0</v>
      </c>
      <c r="E72" s="46"/>
      <c r="F72" s="45">
        <f>IF(K72&lt;0,-K72,0)</f>
        <v>10465645</v>
      </c>
      <c r="G72" s="47"/>
      <c r="H72" s="43">
        <f>VLOOKUP(A72,'TB by Lead'!A:G,7,0)</f>
        <v>-41965645</v>
      </c>
      <c r="I72" s="48">
        <f>B72+D72-F72-H72</f>
        <v>0</v>
      </c>
      <c r="K72" s="49">
        <f>H72-B72</f>
        <v>-10465645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f>VLOOKUP(A76,'[24]TB by Lead'!A$1:G$65536,7,0)</f>
        <v>-292180000</v>
      </c>
      <c r="C76" s="82" t="s">
        <v>305</v>
      </c>
      <c r="D76" s="71">
        <f>IF(K76&gt;0,K76,0)</f>
        <v>0</v>
      </c>
      <c r="E76" s="46"/>
      <c r="F76" s="45">
        <f>IF(K76&lt;0,-K76,0)</f>
        <v>77820000</v>
      </c>
      <c r="G76" s="47"/>
      <c r="H76" s="43">
        <f>VLOOKUP(A76,'TB by Lead'!A:G,7,0)</f>
        <v>-370000000</v>
      </c>
      <c r="I76" s="48">
        <f>B76+D76-F76-H76</f>
        <v>0</v>
      </c>
      <c r="K76" s="49">
        <f>H76-B76</f>
        <v>-77820000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f>VLOOKUP(A78,'[24]TB by Lead'!A$1:G$65536,7,0)</f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/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f>VLOOKUP(A80,'[24]TB by Lead'!A$1:G$65536,7,0)</f>
        <v>-10800000</v>
      </c>
      <c r="C80" s="13"/>
      <c r="D80" s="71">
        <f>IF(K80&gt;0,K80,0)</f>
        <v>0</v>
      </c>
      <c r="E80" s="46"/>
      <c r="F80" s="45">
        <f>IF(K80&lt;0,-K80,0)</f>
        <v>3000000</v>
      </c>
      <c r="G80" s="47"/>
      <c r="H80" s="43">
        <f>VLOOKUP(A80,'TB by Lead'!A:G,7,0)</f>
        <v>-13800000</v>
      </c>
      <c r="I80" s="48">
        <f>B80+D80-F80-H80</f>
        <v>0</v>
      </c>
      <c r="K80" s="49">
        <f>H80-B80</f>
        <v>-3000000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-161941532</v>
      </c>
      <c r="C82" s="68"/>
      <c r="D82" s="45">
        <f>IF(K92&gt;0,K92,0)</f>
        <v>0</v>
      </c>
      <c r="E82" s="46"/>
      <c r="F82" s="45">
        <v>0</v>
      </c>
      <c r="G82" s="47"/>
      <c r="H82" s="43">
        <v>-57270238</v>
      </c>
      <c r="I82" s="72"/>
      <c r="J82" s="84"/>
      <c r="K82" s="49">
        <f>H82-B82</f>
        <v>104671294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-56628705</v>
      </c>
      <c r="C83" s="68"/>
      <c r="D83" s="45">
        <f>IF(K93&gt;0,K93,0)</f>
        <v>0</v>
      </c>
      <c r="E83" s="46"/>
      <c r="F83" s="45">
        <v>0</v>
      </c>
      <c r="G83" s="47"/>
      <c r="H83" s="43">
        <f>-F84</f>
        <v>-133776933.44000001</v>
      </c>
      <c r="I83" s="72"/>
      <c r="K83" s="49">
        <f>H83-B83</f>
        <v>-77148228.440000013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f>SUM(B82:B83)</f>
        <v>-218570237</v>
      </c>
      <c r="C84" s="44" t="s">
        <v>312</v>
      </c>
      <c r="D84" s="45"/>
      <c r="E84" s="169" t="s">
        <v>313</v>
      </c>
      <c r="F84" s="45">
        <f>-H94</f>
        <v>133776933.44000001</v>
      </c>
      <c r="G84" s="47"/>
      <c r="H84" s="168">
        <f>SUM(H82:H83)</f>
        <v>-191047171.44</v>
      </c>
      <c r="I84" s="48">
        <f>-B84-F84+D84-H84</f>
        <v>275840475</v>
      </c>
      <c r="K84" s="49">
        <f>H84-B84</f>
        <v>27523065.560000002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161300000</v>
      </c>
      <c r="C86" s="13"/>
      <c r="D86" s="71">
        <f>IF(K86&gt;0,K86,0)</f>
        <v>0</v>
      </c>
      <c r="E86" s="46"/>
      <c r="F86" s="45">
        <f>IF(K86&lt;0,-K86,0)</f>
        <v>107055554</v>
      </c>
      <c r="G86" s="47"/>
      <c r="H86" s="55">
        <v>54244446</v>
      </c>
      <c r="I86" s="48">
        <f>B86+D86-F86-H86</f>
        <v>0</v>
      </c>
      <c r="K86" s="49">
        <f>H86-B86</f>
        <v>-107055554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0.48000001907348633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1005735219.4</v>
      </c>
      <c r="E91" s="46"/>
      <c r="F91" s="170">
        <f>SUM(F9:F89)</f>
        <v>1166374631.1900001</v>
      </c>
      <c r="G91" s="47"/>
      <c r="H91" s="55"/>
      <c r="I91" s="166">
        <f>D91-F91</f>
        <v>-160639411.79000008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>
        <f>'TB by Lead'!G63+'TB by Account '!L514</f>
        <v>-133776933.44000001</v>
      </c>
      <c r="I94" s="47"/>
      <c r="J94" s="87"/>
      <c r="K94" s="49">
        <f>H94-B94</f>
        <v>-77148228.440000013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>
        <f>-'TB by Lead'!G63</f>
        <v>136343056.24000001</v>
      </c>
      <c r="E99" s="181"/>
      <c r="F99" s="182">
        <f>D87</f>
        <v>0</v>
      </c>
      <c r="G99" s="32"/>
      <c r="H99" s="183">
        <f>D99+D100</f>
        <v>165967936.78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>
        <f>'TB by Lead'!G61</f>
        <v>29624880.539999999</v>
      </c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597280.51</v>
      </c>
      <c r="E104" s="181"/>
      <c r="F104" s="45"/>
      <c r="G104" s="32"/>
      <c r="H104" s="186">
        <f>D104-F104</f>
        <v>597280.51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19636.05</v>
      </c>
      <c r="G105" s="32"/>
      <c r="H105" s="186">
        <f>D105-F105</f>
        <v>-19636.05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15267709.220000001</v>
      </c>
      <c r="E106" s="181"/>
      <c r="F106" s="182"/>
      <c r="G106" s="32"/>
      <c r="H106" s="186">
        <f>D106-F106</f>
        <v>15267709.220000001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272666</v>
      </c>
      <c r="E107" s="181"/>
      <c r="F107" s="182"/>
      <c r="G107" s="32"/>
      <c r="H107" s="311">
        <f>D107-F107</f>
        <v>272666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>
        <f>SUM(H99:H107)</f>
        <v>182085956.45999998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1661012.870000124</v>
      </c>
      <c r="G111" s="194"/>
      <c r="H111" s="195">
        <f t="shared" ref="H111:H116" si="0">D111-F111</f>
        <v>-1661012.870000124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/>
      <c r="E112" s="181"/>
      <c r="F112" s="182">
        <f>D20</f>
        <v>52266510.530000001</v>
      </c>
      <c r="G112" s="32"/>
      <c r="H112" s="186">
        <f t="shared" si="0"/>
        <v>-52266510.530000001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74382416</v>
      </c>
      <c r="E113" s="181"/>
      <c r="F113" s="182"/>
      <c r="G113" s="32"/>
      <c r="H113" s="186">
        <f t="shared" si="0"/>
        <v>74382416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/>
      <c r="E114" s="181"/>
      <c r="F114" s="182">
        <f>D17</f>
        <v>3329560.8999999994</v>
      </c>
      <c r="G114" s="32"/>
      <c r="H114" s="186">
        <f t="shared" si="0"/>
        <v>-3329560.8999999994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D115" s="182">
        <f>F36</f>
        <v>4214579.6500000004</v>
      </c>
      <c r="E115" s="181"/>
      <c r="F115" s="182"/>
      <c r="G115" s="32"/>
      <c r="H115" s="186">
        <f t="shared" si="0"/>
        <v>4214579.6500000004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25000</v>
      </c>
      <c r="G116" s="32"/>
      <c r="H116" s="186">
        <f t="shared" si="0"/>
        <v>-25000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123555405.2</v>
      </c>
      <c r="G118" s="32"/>
      <c r="H118" s="186">
        <f>D118-F118</f>
        <v>-123555405.2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0</v>
      </c>
      <c r="E119" s="181"/>
      <c r="F119" s="182">
        <f>D55</f>
        <v>17891594.879999995</v>
      </c>
      <c r="G119" s="32"/>
      <c r="H119" s="186">
        <f>D119-F119</f>
        <v>-17891594.879999995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28923108.960000008</v>
      </c>
      <c r="G120" s="32"/>
      <c r="H120" s="186">
        <f>D120-F120</f>
        <v>-28923108.960000008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10115212.449999999</v>
      </c>
      <c r="E121" s="181"/>
      <c r="F121" s="182">
        <f>D62</f>
        <v>0</v>
      </c>
      <c r="G121" s="32"/>
      <c r="H121" s="186">
        <f>D121-F121</f>
        <v>10115212.449999999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326677.39999999717</v>
      </c>
      <c r="G122" s="32"/>
      <c r="H122" s="186">
        <f>D122-F122</f>
        <v>-326677.39999999717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10522168</v>
      </c>
      <c r="G124" s="194"/>
      <c r="H124" s="195">
        <f>D124-F124</f>
        <v>-10522168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f>P31</f>
        <v>15170607.220000001</v>
      </c>
      <c r="G125" s="211"/>
      <c r="H125" s="212">
        <f>D125-F125</f>
        <v>-15170607.220000001</v>
      </c>
      <c r="I125" s="184"/>
    </row>
    <row r="126" spans="1:11" ht="11.25" customHeight="1">
      <c r="A126" s="178" t="s">
        <v>342</v>
      </c>
      <c r="C126" s="179"/>
      <c r="D126" s="213">
        <f>F105</f>
        <v>19636.05</v>
      </c>
      <c r="E126" s="214"/>
      <c r="F126" s="182"/>
      <c r="G126" s="32"/>
      <c r="H126" s="186">
        <f>D126-F126</f>
        <v>19636.05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14839343.669999998</v>
      </c>
      <c r="G127" s="243"/>
      <c r="H127" s="244">
        <f>D127-F127</f>
        <v>-14839343.669999998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>
        <f>SUM(H109:H127)</f>
        <v>2306810.9799998552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4188370</v>
      </c>
      <c r="G130" s="32"/>
      <c r="H130" s="186">
        <f>D130-F130</f>
        <v>-4188370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>
        <f>D25</f>
        <v>113765150.46000001</v>
      </c>
      <c r="G131" s="32"/>
      <c r="H131" s="186">
        <f>D131-F131</f>
        <v>-113765150.46000001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-117953520.46000001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350</v>
      </c>
      <c r="C135" s="179"/>
      <c r="D135" s="182">
        <f>F72</f>
        <v>10465645</v>
      </c>
      <c r="E135" s="218"/>
      <c r="F135" s="182"/>
      <c r="G135" s="32"/>
      <c r="H135" s="186">
        <f>D135-F135</f>
        <v>10465645</v>
      </c>
      <c r="I135" s="32"/>
      <c r="J135" s="196" t="s">
        <v>331</v>
      </c>
    </row>
    <row r="136" spans="1:10" ht="11.25" hidden="1" customHeight="1">
      <c r="A136" s="199" t="str">
        <f>'[23]SCF(2)'!B17</f>
        <v xml:space="preserve">Proceed from long - term loans from related parties </v>
      </c>
      <c r="C136" s="179" t="s">
        <v>351</v>
      </c>
      <c r="D136" s="182"/>
      <c r="E136" s="182"/>
      <c r="F136" s="182"/>
      <c r="G136" s="221"/>
      <c r="H136" s="195">
        <f>D136-F136-G136</f>
        <v>0</v>
      </c>
      <c r="I136" s="184"/>
      <c r="J136" s="196"/>
    </row>
    <row r="137" spans="1:10" ht="11.25" customHeight="1">
      <c r="A137" s="199" t="str">
        <f>'[23]SCF(2)'!B18</f>
        <v>Proceed from long - term loans</v>
      </c>
      <c r="C137" s="25" t="s">
        <v>305</v>
      </c>
      <c r="D137" s="182">
        <f>F67+F65</f>
        <v>724838865</v>
      </c>
      <c r="E137" s="182"/>
      <c r="F137" s="182">
        <f>D65</f>
        <v>169345142.97999996</v>
      </c>
      <c r="G137" s="32"/>
      <c r="H137" s="186">
        <f>D137-F137</f>
        <v>555493722.01999998</v>
      </c>
      <c r="I137" s="184"/>
      <c r="J137" s="196" t="s">
        <v>331</v>
      </c>
    </row>
    <row r="138" spans="1:10" ht="11.25" customHeight="1">
      <c r="A138" s="199" t="s">
        <v>352</v>
      </c>
      <c r="C138" s="25"/>
      <c r="D138" s="182"/>
      <c r="E138" s="182"/>
      <c r="F138" s="182">
        <f>D67</f>
        <v>426076979</v>
      </c>
      <c r="G138" s="32"/>
      <c r="H138" s="186">
        <f>D138-F138</f>
        <v>-426076979</v>
      </c>
      <c r="I138" s="184"/>
      <c r="J138" s="196" t="s">
        <v>331</v>
      </c>
    </row>
    <row r="139" spans="1:10" ht="11.25" customHeight="1">
      <c r="A139" s="199" t="s">
        <v>353</v>
      </c>
      <c r="C139" s="25"/>
      <c r="D139" s="182"/>
      <c r="E139" s="182"/>
      <c r="F139" s="182">
        <f>D40</f>
        <v>26923896.199999999</v>
      </c>
      <c r="G139" s="32"/>
      <c r="H139" s="186">
        <f>D139-F139</f>
        <v>-26923896.199999999</v>
      </c>
      <c r="I139" s="184"/>
      <c r="J139" s="196" t="s">
        <v>331</v>
      </c>
    </row>
    <row r="140" spans="1:10" ht="11.25" customHeight="1">
      <c r="A140" s="199" t="str">
        <f>'[23]SCF(2)'!B21</f>
        <v>Proceed from increase share capital</v>
      </c>
      <c r="C140" s="25"/>
      <c r="D140" s="182">
        <f>F76</f>
        <v>77820000</v>
      </c>
      <c r="E140" s="182"/>
      <c r="F140" s="182"/>
      <c r="G140" s="32"/>
      <c r="H140" s="186">
        <f>D140-F140</f>
        <v>77820000</v>
      </c>
      <c r="I140" s="184"/>
      <c r="J140" s="196" t="s">
        <v>331</v>
      </c>
    </row>
    <row r="141" spans="1:10" ht="11.25" customHeight="1">
      <c r="A141" s="199" t="str">
        <f>'[23]SCF(2)'!B22</f>
        <v>Dividend payment</v>
      </c>
      <c r="C141" s="25"/>
      <c r="D141" s="182"/>
      <c r="E141" s="182"/>
      <c r="F141" s="182">
        <v>54244446</v>
      </c>
      <c r="G141" s="32"/>
      <c r="H141" s="186">
        <f>D141-F141</f>
        <v>-54244446</v>
      </c>
      <c r="I141" s="184"/>
      <c r="J141" s="196" t="s">
        <v>331</v>
      </c>
    </row>
    <row r="142" spans="1:10" ht="11.25" customHeight="1">
      <c r="A142" s="199"/>
      <c r="C142" s="25"/>
      <c r="D142" s="182"/>
      <c r="E142" s="182"/>
      <c r="F142" s="182"/>
      <c r="G142" s="32"/>
      <c r="H142" s="183"/>
      <c r="I142" s="184"/>
    </row>
    <row r="143" spans="1:10" ht="11.25" customHeight="1">
      <c r="A143" s="222" t="s">
        <v>354</v>
      </c>
      <c r="B143" s="223"/>
      <c r="C143" s="179"/>
      <c r="D143" s="224"/>
      <c r="E143" s="218"/>
      <c r="F143" s="182"/>
      <c r="G143" s="32"/>
      <c r="H143" s="216">
        <f>SUM(H135:H142)</f>
        <v>136534045.81999999</v>
      </c>
      <c r="I143" s="184"/>
    </row>
    <row r="144" spans="1:10" ht="11.25" customHeight="1">
      <c r="A144" s="199"/>
      <c r="B144" s="223"/>
      <c r="C144" s="179"/>
      <c r="D144" s="224"/>
      <c r="E144" s="218"/>
      <c r="F144" s="182"/>
      <c r="G144" s="32"/>
      <c r="H144" s="183"/>
      <c r="I144" s="32"/>
    </row>
    <row r="145" spans="1:9" ht="11.25" customHeight="1">
      <c r="A145" s="222" t="s">
        <v>355</v>
      </c>
      <c r="B145" s="223"/>
      <c r="C145" s="179"/>
      <c r="D145" s="224"/>
      <c r="E145" s="218"/>
      <c r="F145" s="182"/>
      <c r="G145" s="32"/>
      <c r="H145" s="183">
        <f>H128+H132+H143</f>
        <v>20887336.33999984</v>
      </c>
      <c r="I145" s="32"/>
    </row>
    <row r="146" spans="1:9" ht="11.25" customHeight="1">
      <c r="A146" s="222" t="s">
        <v>220</v>
      </c>
      <c r="B146" s="225"/>
      <c r="C146" s="179"/>
      <c r="D146" s="224"/>
      <c r="E146" s="218"/>
      <c r="F146" s="182"/>
      <c r="G146" s="32"/>
      <c r="H146" s="183">
        <f>B9</f>
        <v>13105576.830000002</v>
      </c>
      <c r="I146" s="184"/>
    </row>
    <row r="147" spans="1:9" ht="11.25" customHeight="1" thickBot="1">
      <c r="A147" s="222" t="s">
        <v>356</v>
      </c>
      <c r="B147" s="200"/>
      <c r="C147" s="179"/>
      <c r="D147" s="224"/>
      <c r="E147" s="218"/>
      <c r="F147" s="182"/>
      <c r="G147" s="32"/>
      <c r="H147" s="226">
        <f>SUM(H145:H146)</f>
        <v>33992913.169999838</v>
      </c>
      <c r="I147" s="184"/>
    </row>
    <row r="148" spans="1:9" ht="11.25" customHeight="1">
      <c r="A148" s="222"/>
      <c r="B148" s="200"/>
      <c r="C148" s="179"/>
      <c r="D148" s="224"/>
      <c r="E148" s="218"/>
      <c r="F148" s="182"/>
      <c r="G148" s="32"/>
      <c r="H148" s="227"/>
      <c r="I148" s="184"/>
    </row>
    <row r="149" spans="1:9" ht="11.25" customHeight="1">
      <c r="A149" s="228"/>
      <c r="B149" s="200"/>
      <c r="C149" s="179"/>
      <c r="D149" s="229"/>
      <c r="E149" s="218"/>
      <c r="F149" s="182"/>
      <c r="G149" s="32"/>
      <c r="H149" s="227">
        <f>H9</f>
        <v>33992913.850000001</v>
      </c>
      <c r="I149" s="32"/>
    </row>
    <row r="150" spans="1:9" ht="11.25" customHeight="1">
      <c r="A150" s="228"/>
      <c r="B150" s="200"/>
      <c r="C150" s="179"/>
      <c r="D150" s="229"/>
      <c r="E150" s="218"/>
      <c r="F150" s="182"/>
      <c r="G150" s="230" t="s">
        <v>357</v>
      </c>
      <c r="H150" s="231">
        <f>H147-H149</f>
        <v>-0.68000016361474991</v>
      </c>
      <c r="I150" s="32"/>
    </row>
    <row r="151" spans="1:9" ht="11.25" customHeight="1">
      <c r="A151" s="219"/>
      <c r="C151" s="179"/>
      <c r="D151" s="199"/>
      <c r="E151" s="232"/>
      <c r="F151" s="32"/>
      <c r="G151" s="32"/>
      <c r="H151" s="227"/>
      <c r="I151" s="32"/>
    </row>
    <row r="152" spans="1:9" ht="11.25" customHeight="1">
      <c r="A152" s="233"/>
      <c r="B152" s="199"/>
      <c r="C152" s="179"/>
      <c r="D152" s="199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I196" s="32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Z218"/>
  <sheetViews>
    <sheetView zoomScaleNormal="100" workbookViewId="0">
      <pane xSplit="1" ySplit="7" topLeftCell="B122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41090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f>B30</f>
        <v>1544976.02</v>
      </c>
      <c r="P7" s="35"/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f>O12-O7-O9</f>
        <v>2427965.67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VLOOKUP(A9,'TB by Lead'!A:K,11,0)</f>
        <v>11760918.970000001</v>
      </c>
      <c r="C9" s="44"/>
      <c r="D9" s="45">
        <f>IF(K9&gt;0,K9,0)</f>
        <v>0</v>
      </c>
      <c r="E9" s="46"/>
      <c r="F9" s="45">
        <f>IF(K9&lt;0,-K9,0)</f>
        <v>9947739.6699999999</v>
      </c>
      <c r="G9" s="47"/>
      <c r="H9" s="43">
        <v>1813179.3</v>
      </c>
      <c r="I9" s="48">
        <f>B9+D9-F9-H9</f>
        <v>0</v>
      </c>
      <c r="K9" s="49">
        <f>H9-B9</f>
        <v>-9947739.6699999999</v>
      </c>
      <c r="M9" s="40"/>
      <c r="N9" s="33" t="s">
        <v>215</v>
      </c>
      <c r="O9" s="50">
        <v>-254484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VLOOKUP(A11,'TB by Lead'!A:K,11,0)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H30</f>
        <v>3718457.69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VLOOKUP(A14,'TB by Lead'!A:K,11,0)</f>
        <v>579061729.09000003</v>
      </c>
      <c r="C14" s="58" t="s">
        <v>242</v>
      </c>
      <c r="D14" s="59">
        <f>IF(K14&gt;0,K14-D15+F15,0)</f>
        <v>316408960.90999997</v>
      </c>
      <c r="E14" s="60"/>
      <c r="F14" s="61">
        <f>IF(K14&lt;0,-K14+D15-F15,0)</f>
        <v>0</v>
      </c>
      <c r="G14" s="47"/>
      <c r="H14" s="43">
        <v>895470690</v>
      </c>
      <c r="I14" s="48">
        <f>B14+D14+D15-F14-F15-H14</f>
        <v>0</v>
      </c>
      <c r="K14" s="49">
        <f>H14-B14</f>
        <v>316408960.90999997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7086169.7400000002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15987144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VLOOKUP(A17,'TB by Lead'!A:K,11,0)</f>
        <v>4094790.56</v>
      </c>
      <c r="C17" s="58" t="s">
        <v>247</v>
      </c>
      <c r="D17" s="59">
        <f>IF(K17&gt;0,K17-D18+F18,0)</f>
        <v>0</v>
      </c>
      <c r="E17" s="60"/>
      <c r="F17" s="61">
        <f>IF(K17&lt;0,-K17+D18-F18,0)</f>
        <v>3434886.22</v>
      </c>
      <c r="G17" s="47"/>
      <c r="H17" s="43">
        <v>659904.34</v>
      </c>
      <c r="I17" s="48">
        <f>B17+D17+D18-F17-F18-H17</f>
        <v>0</v>
      </c>
      <c r="K17" s="49">
        <f>H17-B17</f>
        <v>-3434886.22</v>
      </c>
      <c r="M17" s="79"/>
      <c r="N17" s="33" t="s">
        <v>248</v>
      </c>
      <c r="O17" s="34">
        <v>15987144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7086169.7400000021</v>
      </c>
    </row>
    <row r="20" spans="1:25">
      <c r="A20" s="57" t="s">
        <v>251</v>
      </c>
      <c r="B20" s="43">
        <f>VLOOKUP(A20,'TB by Lead'!A:K,11,0)</f>
        <v>42396103.609999999</v>
      </c>
      <c r="C20" s="58" t="s">
        <v>252</v>
      </c>
      <c r="D20" s="59">
        <f>IF(K20&gt;0,K20-D21+F21,0)</f>
        <v>0</v>
      </c>
      <c r="E20" s="60"/>
      <c r="F20" s="61">
        <f>IF(K20&lt;0,-K20+D21-F21,0)</f>
        <v>12932922.719999999</v>
      </c>
      <c r="G20" s="47"/>
      <c r="H20" s="43">
        <v>29463180.890000001</v>
      </c>
      <c r="I20" s="48">
        <f>B20+D20+D21-F20-F21-H20</f>
        <v>0</v>
      </c>
      <c r="K20" s="49">
        <f>H20-B20</f>
        <v>-12932922.719999999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VLOOKUP(A23,'TB by Lead'!A:K,11,0)</f>
        <v>35434936</v>
      </c>
      <c r="C23" s="82" t="s">
        <v>256</v>
      </c>
      <c r="D23" s="71">
        <f>IF(K23&gt;0,K23,0)</f>
        <v>7411870</v>
      </c>
      <c r="E23" s="83"/>
      <c r="F23" s="45">
        <f>IF(K23&lt;0,-K23,0)</f>
        <v>0</v>
      </c>
      <c r="G23" s="47"/>
      <c r="H23" s="43">
        <v>42846806</v>
      </c>
      <c r="I23" s="48">
        <f>B23+D23+D24-F23-F24-H23</f>
        <v>0</v>
      </c>
      <c r="J23" s="84"/>
      <c r="K23" s="49">
        <f>H23-B23</f>
        <v>7411870</v>
      </c>
      <c r="N23" s="13" t="s">
        <v>202</v>
      </c>
      <c r="O23" s="34"/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VLOOKUP(A25,'TB by Lead'!A:K,11,0)</f>
        <v>12843435</v>
      </c>
      <c r="C25" s="82" t="s">
        <v>259</v>
      </c>
      <c r="D25" s="71">
        <f>IF(K25&gt;0,K25,0)</f>
        <v>0</v>
      </c>
      <c r="E25" s="85"/>
      <c r="F25" s="45">
        <f>IF(K25&lt;0,-K25,0)</f>
        <v>0</v>
      </c>
      <c r="G25" s="47"/>
      <c r="H25" s="43">
        <v>12843435</v>
      </c>
      <c r="I25" s="48">
        <f>B25+D25+D26-F25-F26-H25</f>
        <v>0</v>
      </c>
      <c r="K25" s="49">
        <f>H25-B25</f>
        <v>0</v>
      </c>
      <c r="N25" s="13" t="s">
        <v>216</v>
      </c>
      <c r="O25" s="67">
        <f>O22+O23-O24</f>
        <v>0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VLOOKUP(A27,'TB by Lead'!A:K,11,0)</f>
        <v>411457.14</v>
      </c>
      <c r="C27" s="86" t="s">
        <v>261</v>
      </c>
      <c r="D27" s="71">
        <f>IF(K27&gt;0,K27,0)</f>
        <v>7887762.2300000004</v>
      </c>
      <c r="E27" s="70"/>
      <c r="F27" s="45">
        <f>IF(K27&lt;0,-K27,0)</f>
        <v>0</v>
      </c>
      <c r="G27" s="87"/>
      <c r="H27" s="43">
        <v>8299219.3700000001</v>
      </c>
      <c r="I27" s="48">
        <f>B27+D27+D28-F27-F28-H27</f>
        <v>0</v>
      </c>
      <c r="K27" s="49">
        <f>H27-B27</f>
        <v>7887762.2300000004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186">
        <v>1728697.41</v>
      </c>
      <c r="Q29" s="92"/>
      <c r="R29" s="92"/>
      <c r="S29" s="92"/>
    </row>
    <row r="30" spans="1:25">
      <c r="A30" s="93" t="s">
        <v>264</v>
      </c>
      <c r="B30" s="94">
        <f>VLOOKUP(A30,'TB by Lead'!A:K,11,0)</f>
        <v>1544976.02</v>
      </c>
      <c r="C30" s="95" t="s">
        <v>232</v>
      </c>
      <c r="D30" s="96">
        <f>O8+P8</f>
        <v>2427965.67</v>
      </c>
      <c r="E30" s="97" t="s">
        <v>265</v>
      </c>
      <c r="F30" s="98">
        <f>-O10</f>
        <v>0</v>
      </c>
      <c r="G30" s="99" t="s">
        <v>266</v>
      </c>
      <c r="H30" s="94">
        <v>3718457.69</v>
      </c>
      <c r="I30" s="100">
        <f>B30+D30+D31-F30-F31-H30</f>
        <v>0</v>
      </c>
      <c r="K30" s="49">
        <f>H30-B30</f>
        <v>2173481.67</v>
      </c>
      <c r="N30" s="13" t="s">
        <v>267</v>
      </c>
      <c r="O30" s="236"/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254484</v>
      </c>
      <c r="G31" s="99"/>
      <c r="H31" s="105"/>
      <c r="I31" s="100"/>
      <c r="K31" s="49"/>
      <c r="N31" s="13" t="s">
        <v>217</v>
      </c>
      <c r="O31" s="110">
        <f>O28+O29-O30</f>
        <v>1728697.41</v>
      </c>
      <c r="P31" s="47">
        <f>O31-F60</f>
        <v>1728697.41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VLOOKUP(A36,'TB by Lead'!A:K,11,0)</f>
        <v>1148230.3799999999</v>
      </c>
      <c r="C36" s="118"/>
      <c r="D36" s="71">
        <f>IF(K36&gt;0,K36,0)</f>
        <v>11783816.109999999</v>
      </c>
      <c r="E36" s="70"/>
      <c r="F36" s="45">
        <f>IF(K36&lt;0,-K36,0)</f>
        <v>0</v>
      </c>
      <c r="G36" s="47"/>
      <c r="H36" s="43">
        <v>12932046.49</v>
      </c>
      <c r="I36" s="48">
        <f>B36+D36+D37-F36-F37-H36-F38</f>
        <v>-1.862645149230957E-9</v>
      </c>
      <c r="K36" s="49">
        <f>H36-B36</f>
        <v>11783816.109999999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VLOOKUP(A38,'TB by Lead'!A:K,11,0)</f>
        <v>688696576.76999998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886759140.97000003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VLOOKUP(A40,'TB by Lead'!A:K,11,0)</f>
        <v>-13955748</v>
      </c>
      <c r="C40" s="127" t="s">
        <v>275</v>
      </c>
      <c r="D40" s="59">
        <f>IF(K40&gt;0,K40-D41+F41,0)</f>
        <v>365600</v>
      </c>
      <c r="E40" s="60"/>
      <c r="F40" s="61">
        <f>IF(K40&lt;0,-K40+D41-F41,0)</f>
        <v>0</v>
      </c>
      <c r="G40" s="47"/>
      <c r="H40" s="43">
        <v>-13590148</v>
      </c>
      <c r="I40" s="48">
        <f>B40+D40+D41-F40-F41-H40</f>
        <v>0</v>
      </c>
      <c r="K40" s="49">
        <f>H40-B40</f>
        <v>365600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VLOOKUP(A43,'TB by Lead'!A:K,11,0)</f>
        <v>-5095543.41</v>
      </c>
      <c r="C43" s="58" t="s">
        <v>279</v>
      </c>
      <c r="D43" s="59">
        <f>IF(K43&gt;0,K43-D44+F44,0)</f>
        <v>892647.96999999974</v>
      </c>
      <c r="E43" s="60"/>
      <c r="F43" s="61">
        <f>IF(K43&lt;0,-K43+D44-F44,0)</f>
        <v>0</v>
      </c>
      <c r="G43" s="47"/>
      <c r="H43" s="43">
        <v>-4202895.4400000004</v>
      </c>
      <c r="I43" s="48">
        <f>B43+D43+D44-F43-F44-H43</f>
        <v>0</v>
      </c>
      <c r="K43" s="49">
        <f>H43-B43</f>
        <v>892647.96999999974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VLOOKUP(A46,'TB by Lead'!A:K,11,0)</f>
        <v>-2835128.52</v>
      </c>
      <c r="C46" s="44"/>
      <c r="D46" s="71">
        <f>IF(K46&gt;0,K46,0)</f>
        <v>0</v>
      </c>
      <c r="E46" s="85"/>
      <c r="F46" s="45">
        <f>IF(K46&lt;0,-K46,0)</f>
        <v>159395899.47999999</v>
      </c>
      <c r="G46" s="47"/>
      <c r="H46" s="43">
        <v>-162231028</v>
      </c>
      <c r="I46" s="48">
        <f>B46+D46+D47-F46-F47-H46</f>
        <v>0</v>
      </c>
      <c r="K46" s="49">
        <f>H46-B46</f>
        <v>-159395899.47999999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VLOOKUP(A48,'TB by Lead'!A:K,11,0)</f>
        <v>-7086169.7400000002</v>
      </c>
      <c r="C48" s="136" t="s">
        <v>282</v>
      </c>
      <c r="D48" s="59">
        <f>IF(K48&gt;0,K48-D49+F49,0)</f>
        <v>20249400.310000002</v>
      </c>
      <c r="E48" s="60"/>
      <c r="F48" s="61">
        <f>IF(K48&lt;0,-K48+D49-F49,0)</f>
        <v>0</v>
      </c>
      <c r="G48" s="87"/>
      <c r="H48" s="43"/>
      <c r="I48" s="48">
        <f>B48+D48+D49-F48-F49-H48</f>
        <v>1.862645149230957E-9</v>
      </c>
      <c r="K48" s="49">
        <f>H48-B48</f>
        <v>7086169.7400000002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1402251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VLOOKUP(A52,'TB by Lead'!A:K,11,0)</f>
        <v>-8733449.8900000006</v>
      </c>
      <c r="C52" s="82" t="s">
        <v>286</v>
      </c>
      <c r="D52" s="71">
        <f>IF(K52&gt;0,K52,0)</f>
        <v>3251317.99</v>
      </c>
      <c r="E52" s="85"/>
      <c r="F52" s="45">
        <v>0</v>
      </c>
      <c r="G52" s="47"/>
      <c r="H52" s="43">
        <v>-5482131.9000000004</v>
      </c>
      <c r="I52" s="48">
        <f>B52+D52-F52-F53-H52</f>
        <v>0</v>
      </c>
      <c r="K52" s="49">
        <f>H52-B52</f>
        <v>3251317.99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VLOOKUP(A55,'TB by Lead'!A:K,11,0)</f>
        <v>-57545767.920000002</v>
      </c>
      <c r="C55" s="82" t="s">
        <v>288</v>
      </c>
      <c r="D55" s="71">
        <f>IF(K55&gt;0,K55,0)</f>
        <v>0</v>
      </c>
      <c r="E55" s="85"/>
      <c r="F55" s="45">
        <f>IF(K55&lt;0,-K55,0)</f>
        <v>42566428.599999994</v>
      </c>
      <c r="G55" s="47"/>
      <c r="H55" s="43">
        <v>-100112196.52</v>
      </c>
      <c r="I55" s="48">
        <f>B55+D55-F55-H55</f>
        <v>0</v>
      </c>
      <c r="K55" s="49">
        <f>H55-B55</f>
        <v>-42566428.599999994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VLOOKUP(A57,'TB by Lead'!A:K,11,0)</f>
        <v>-1683964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0</v>
      </c>
      <c r="G57" s="47"/>
      <c r="H57" s="43">
        <v>-1683964</v>
      </c>
      <c r="I57" s="48">
        <f>B57+D57+D58+D59+D60+F58-F59-F60-H57</f>
        <v>0</v>
      </c>
      <c r="K57" s="49">
        <f>H57-B57</f>
        <v>0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/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/>
      <c r="G59" s="47"/>
      <c r="H59" s="146">
        <f>B59-F59</f>
        <v>150742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78"/>
      <c r="G60" s="47"/>
      <c r="H60" s="146">
        <f>B60-F60</f>
        <v>72634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VLOOKUP(A62,'TB by Lead'!A:K,11,0)</f>
        <v>-6868795.2300000004</v>
      </c>
      <c r="C62" s="127" t="s">
        <v>297</v>
      </c>
      <c r="D62" s="71">
        <f>IF(K62&gt;0,K62,0)</f>
        <v>0</v>
      </c>
      <c r="E62" s="60"/>
      <c r="F62" s="151">
        <f>IF(K62&lt;0,-K62,0)</f>
        <v>8597289.129999999</v>
      </c>
      <c r="G62" s="87"/>
      <c r="H62" s="43">
        <v>-15466084.359999999</v>
      </c>
      <c r="I62" s="48">
        <f>B62+D62-F62-H62</f>
        <v>0</v>
      </c>
      <c r="K62" s="49">
        <f>H62-B62</f>
        <v>-8597289.129999999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/>
      <c r="C65" s="82"/>
      <c r="D65" s="71">
        <f>IF(K65&gt;0,K65,0)</f>
        <v>0</v>
      </c>
      <c r="E65" s="46"/>
      <c r="F65" s="45">
        <f>IF(K65&lt;0,-K65,0)</f>
        <v>0</v>
      </c>
      <c r="G65" s="47"/>
      <c r="H65" s="43"/>
      <c r="I65" s="48">
        <f>B65+D65-F65-H65</f>
        <v>0</v>
      </c>
      <c r="K65" s="49">
        <f>H65-B65</f>
        <v>0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 s="328" customFormat="1">
      <c r="A67" s="93" t="s">
        <v>299</v>
      </c>
      <c r="B67" s="94">
        <v>-248165512</v>
      </c>
      <c r="C67" s="99"/>
      <c r="D67" s="325"/>
      <c r="E67" s="326"/>
      <c r="F67" s="45">
        <f>IF(K67&lt;0,-K67,0)</f>
        <v>82787182.540000021</v>
      </c>
      <c r="G67" s="327"/>
      <c r="H67" s="94">
        <v>-330952694.54000002</v>
      </c>
      <c r="I67" s="100">
        <f>B67+D67-F67-H67</f>
        <v>0</v>
      </c>
      <c r="K67" s="329">
        <f>H67-B67</f>
        <v>-82787182.540000021</v>
      </c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330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VLOOKUP(A70,'TB by Lead'!A:K,11,0)</f>
        <v>-480602.4</v>
      </c>
      <c r="C70" s="153" t="s">
        <v>301</v>
      </c>
      <c r="D70" s="71">
        <f>IF(K70&gt;0,K70,0)</f>
        <v>197574.7</v>
      </c>
      <c r="E70" s="154"/>
      <c r="F70" s="45">
        <f>IF(K70&lt;0,-K70,0)</f>
        <v>0</v>
      </c>
      <c r="G70" s="155"/>
      <c r="H70" s="43">
        <v>-283027.7</v>
      </c>
      <c r="I70" s="48">
        <f>B70+D70-F70-H70</f>
        <v>0</v>
      </c>
      <c r="K70" s="49">
        <f>H70-B70</f>
        <v>197574.7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0</v>
      </c>
      <c r="C72" s="153" t="s">
        <v>303</v>
      </c>
      <c r="D72" s="71">
        <f>IF(K72&gt;0,K72,0)</f>
        <v>0</v>
      </c>
      <c r="E72" s="46"/>
      <c r="F72" s="45">
        <f>IF(K72&lt;0,-K72,0)</f>
        <v>0</v>
      </c>
      <c r="G72" s="47"/>
      <c r="H72" s="43"/>
      <c r="I72" s="48">
        <f>B72+D72-F72-H72</f>
        <v>0</v>
      </c>
      <c r="K72" s="49">
        <f>H72-B72</f>
        <v>0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v>-193000000</v>
      </c>
      <c r="C76" s="82" t="s">
        <v>305</v>
      </c>
      <c r="D76" s="71">
        <f>IF(K76&gt;0,K76,0)</f>
        <v>0</v>
      </c>
      <c r="E76" s="46"/>
      <c r="F76" s="45">
        <f>IF(K76&lt;0,-K76,0)</f>
        <v>0</v>
      </c>
      <c r="G76" s="47"/>
      <c r="H76" s="43">
        <v>-193000000</v>
      </c>
      <c r="I76" s="48">
        <f>B76+D76-F76-H76</f>
        <v>0</v>
      </c>
      <c r="K76" s="49">
        <f>H76-B76</f>
        <v>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>
        <v>0</v>
      </c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v>-5000000</v>
      </c>
      <c r="C80" s="13"/>
      <c r="D80" s="71">
        <f>IF(K80&gt;0,K80,0)</f>
        <v>0</v>
      </c>
      <c r="E80" s="46"/>
      <c r="F80" s="45">
        <f>IF(K80&lt;0,-K80,0)</f>
        <v>0</v>
      </c>
      <c r="G80" s="47"/>
      <c r="H80" s="43">
        <v>-5000000</v>
      </c>
      <c r="I80" s="48">
        <f>B80+D80-F80-H80</f>
        <v>0</v>
      </c>
      <c r="K80" s="49">
        <f>H80-B80</f>
        <v>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-156552835.03999999</v>
      </c>
      <c r="C82" s="68"/>
      <c r="D82" s="45">
        <f>IF(K92&gt;0,K92,0)</f>
        <v>0</v>
      </c>
      <c r="E82" s="46"/>
      <c r="F82" s="45">
        <v>0</v>
      </c>
      <c r="G82" s="47"/>
      <c r="H82" s="43">
        <f>B84</f>
        <v>-161941532.47999999</v>
      </c>
      <c r="I82" s="72"/>
      <c r="J82" s="84"/>
      <c r="K82" s="49">
        <f>H82-B82</f>
        <v>-5388697.4399999976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-5388697.4400000004</v>
      </c>
      <c r="C83" s="68"/>
      <c r="D83" s="45">
        <f>IF(K93&gt;0,K93,0)</f>
        <v>0</v>
      </c>
      <c r="E83" s="46"/>
      <c r="F83" s="45">
        <v>0</v>
      </c>
      <c r="G83" s="47"/>
      <c r="H83" s="43" t="e">
        <f>-F84</f>
        <v>#REF!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v>-161941532.47999999</v>
      </c>
      <c r="C84" s="44" t="s">
        <v>312</v>
      </c>
      <c r="D84" s="45">
        <v>-26000000</v>
      </c>
      <c r="E84" s="169" t="s">
        <v>313</v>
      </c>
      <c r="F84" s="45" t="e">
        <f>-H94</f>
        <v>#REF!</v>
      </c>
      <c r="G84" s="47"/>
      <c r="H84" s="168" t="e">
        <f>SUM(H82:H83)</f>
        <v>#REF!</v>
      </c>
      <c r="I84" s="48" t="e">
        <f>-B84-F84+D84-H84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26000000</v>
      </c>
      <c r="C86" s="13"/>
      <c r="D86" s="71">
        <f>IF(K86&gt;0,K86,0)</f>
        <v>0</v>
      </c>
      <c r="E86" s="46"/>
      <c r="F86" s="45"/>
      <c r="G86" s="47"/>
      <c r="H86" s="55">
        <v>0</v>
      </c>
      <c r="I86" s="48">
        <f>B86+D86-F86-H86</f>
        <v>26000000</v>
      </c>
      <c r="K86" s="49">
        <f>H86-B86</f>
        <v>-26000000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-739523542.23000002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346279166.89000005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 t="e">
        <f>-#REF!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/>
      <c r="E99" s="181"/>
      <c r="F99" s="182">
        <f>D87</f>
        <v>0</v>
      </c>
      <c r="G99" s="32"/>
      <c r="H99" s="183" t="e">
        <f>-H94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/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254483</v>
      </c>
      <c r="E104" s="181"/>
      <c r="F104" s="45"/>
      <c r="G104" s="32"/>
      <c r="H104" s="186">
        <f>D104-F104</f>
        <v>254483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0</v>
      </c>
      <c r="G105" s="32"/>
      <c r="H105" s="186">
        <v>-24569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1728697.41</v>
      </c>
      <c r="E106" s="181"/>
      <c r="F106" s="182"/>
      <c r="G106" s="32"/>
      <c r="H106" s="186">
        <v>1728697.41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0</v>
      </c>
      <c r="E107" s="181"/>
      <c r="F107" s="182"/>
      <c r="G107" s="32"/>
      <c r="H107" s="311">
        <f>D107-F107</f>
        <v>0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 t="e">
        <f>SUM(H99:H107)</f>
        <v>#REF!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315683764.90999997</v>
      </c>
      <c r="G111" s="194"/>
      <c r="H111" s="195">
        <f t="shared" ref="H111:H116" si="0">D111-F111</f>
        <v>-315683764.90999997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>
        <f>F20</f>
        <v>12932922.719999999</v>
      </c>
      <c r="E112" s="181"/>
      <c r="F112" s="182">
        <f>D20</f>
        <v>0</v>
      </c>
      <c r="G112" s="32"/>
      <c r="H112" s="186">
        <f t="shared" si="0"/>
        <v>12932922.719999999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0</v>
      </c>
      <c r="E113" s="181"/>
      <c r="F113" s="182">
        <f>D23</f>
        <v>7411870</v>
      </c>
      <c r="G113" s="32"/>
      <c r="H113" s="186">
        <f t="shared" si="0"/>
        <v>-7411870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>
        <f>F17</f>
        <v>3434886.22</v>
      </c>
      <c r="E114" s="181"/>
      <c r="F114" s="182">
        <f>D17</f>
        <v>0</v>
      </c>
      <c r="G114" s="32"/>
      <c r="H114" s="186">
        <f t="shared" si="0"/>
        <v>3434886.22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E115" s="181"/>
      <c r="F115" s="182">
        <f>D36</f>
        <v>11783816.109999999</v>
      </c>
      <c r="G115" s="32"/>
      <c r="H115" s="186">
        <f t="shared" si="0"/>
        <v>-11783816.109999999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7887762.2300000004</v>
      </c>
      <c r="G116" s="32"/>
      <c r="H116" s="186">
        <f t="shared" si="0"/>
        <v>-7887762.2300000004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892647.96999999974</v>
      </c>
      <c r="G118" s="32"/>
      <c r="H118" s="186">
        <f>D118-F118</f>
        <v>-892647.96999999974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42566428.599999994</v>
      </c>
      <c r="E119" s="181"/>
      <c r="F119" s="182">
        <f>D55</f>
        <v>0</v>
      </c>
      <c r="G119" s="32"/>
      <c r="H119" s="186">
        <f>D119-F119</f>
        <v>42566428.599999994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3251317.99</v>
      </c>
      <c r="G120" s="32"/>
      <c r="H120" s="186">
        <f>D120-F120</f>
        <v>-3251317.99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8597289.129999999</v>
      </c>
      <c r="E121" s="181"/>
      <c r="F121" s="182">
        <f>D62</f>
        <v>0</v>
      </c>
      <c r="G121" s="32"/>
      <c r="H121" s="186">
        <f>D121-F121</f>
        <v>8597289.129999999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197574.7</v>
      </c>
      <c r="G122" s="32"/>
      <c r="H122" s="186">
        <f>D122-F122</f>
        <v>-197574.7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725196</v>
      </c>
      <c r="G124" s="194"/>
      <c r="H124" s="195">
        <f>D124-F124</f>
        <v>-725196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v>1728697</v>
      </c>
      <c r="G125" s="211"/>
      <c r="H125" s="212">
        <v>-1728697</v>
      </c>
      <c r="I125" s="184"/>
    </row>
    <row r="126" spans="1:11" ht="11.25" customHeight="1">
      <c r="A126" s="178" t="s">
        <v>342</v>
      </c>
      <c r="C126" s="179"/>
      <c r="D126" s="213">
        <f>F105</f>
        <v>0</v>
      </c>
      <c r="E126" s="214"/>
      <c r="F126" s="182"/>
      <c r="G126" s="32"/>
      <c r="H126" s="186">
        <v>24569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7086169.7400000021</v>
      </c>
      <c r="G127" s="243"/>
      <c r="H127" s="244">
        <f>D127-F127</f>
        <v>-7086169.7400000021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 t="e">
        <f>SUM(H109:H127)</f>
        <v>#REF!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2427965.67</v>
      </c>
      <c r="G130" s="32"/>
      <c r="H130" s="186">
        <f>D130-F130</f>
        <v>-2427965.67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/>
      <c r="G131" s="32"/>
      <c r="H131" s="186">
        <f>D131-F131</f>
        <v>0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-2427965.67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280</v>
      </c>
      <c r="C135" s="179"/>
      <c r="D135" s="182">
        <f>F46</f>
        <v>159395899.47999999</v>
      </c>
      <c r="E135" s="218"/>
      <c r="F135" s="182"/>
      <c r="G135" s="32"/>
      <c r="H135" s="186">
        <f>D135-F135</f>
        <v>159395899.47999999</v>
      </c>
      <c r="I135" s="32"/>
      <c r="J135" s="196" t="s">
        <v>331</v>
      </c>
    </row>
    <row r="136" spans="1:10" ht="11.25" customHeight="1">
      <c r="A136" s="199" t="s">
        <v>1291</v>
      </c>
      <c r="C136" s="179"/>
      <c r="D136" s="182">
        <f>D40</f>
        <v>365600</v>
      </c>
      <c r="E136" s="218"/>
      <c r="F136" s="182"/>
      <c r="G136" s="32"/>
      <c r="H136" s="186"/>
      <c r="I136" s="32"/>
      <c r="J136" s="196"/>
    </row>
    <row r="137" spans="1:10" ht="11.25" customHeight="1">
      <c r="A137" s="199" t="str">
        <f>'[23]SCF(2)'!B17</f>
        <v xml:space="preserve">Proceed from long - term loans from related parties </v>
      </c>
      <c r="C137" s="179" t="s">
        <v>351</v>
      </c>
      <c r="D137" s="182"/>
      <c r="E137" s="182"/>
      <c r="F137" s="182"/>
      <c r="G137" s="221"/>
      <c r="H137" s="195">
        <f>D137-F137-G137</f>
        <v>0</v>
      </c>
      <c r="I137" s="184"/>
      <c r="J137" s="196"/>
    </row>
    <row r="138" spans="1:10" ht="11.25" customHeight="1">
      <c r="A138" s="199" t="str">
        <f>'[23]SCF(2)'!B18</f>
        <v>Proceed from long - term loans</v>
      </c>
      <c r="C138" s="25" t="s">
        <v>305</v>
      </c>
      <c r="D138" s="182">
        <f>F67+F65</f>
        <v>82787182.540000021</v>
      </c>
      <c r="E138" s="182"/>
      <c r="F138" s="182">
        <f>D65</f>
        <v>0</v>
      </c>
      <c r="G138" s="32"/>
      <c r="H138" s="186">
        <v>218739239</v>
      </c>
      <c r="I138" s="184"/>
      <c r="J138" s="196" t="s">
        <v>331</v>
      </c>
    </row>
    <row r="139" spans="1:10" ht="11.25" customHeight="1">
      <c r="A139" s="199" t="s">
        <v>352</v>
      </c>
      <c r="C139" s="25"/>
      <c r="D139" s="182"/>
      <c r="E139" s="182"/>
      <c r="F139" s="182">
        <f>D67</f>
        <v>0</v>
      </c>
      <c r="G139" s="32"/>
      <c r="H139" s="186">
        <v>-135952057</v>
      </c>
      <c r="I139" s="184"/>
      <c r="J139" s="196" t="s">
        <v>331</v>
      </c>
    </row>
    <row r="140" spans="1:10" ht="11.25" customHeight="1">
      <c r="A140" s="199" t="s">
        <v>353</v>
      </c>
      <c r="C140" s="25"/>
      <c r="D140" s="182"/>
      <c r="E140" s="182"/>
      <c r="F140" s="182">
        <f>D40</f>
        <v>365600</v>
      </c>
      <c r="G140" s="32"/>
      <c r="H140" s="186">
        <f>D140-F140</f>
        <v>-365600</v>
      </c>
      <c r="I140" s="184"/>
      <c r="J140" s="196" t="s">
        <v>331</v>
      </c>
    </row>
    <row r="141" spans="1:10" ht="11.25" hidden="1" customHeight="1">
      <c r="A141" s="199" t="str">
        <f>'[23]SCF(2)'!B21</f>
        <v>Proceed from increase share capital</v>
      </c>
      <c r="C141" s="25"/>
      <c r="D141" s="182">
        <f>F76</f>
        <v>0</v>
      </c>
      <c r="E141" s="182"/>
      <c r="F141" s="182"/>
      <c r="G141" s="32"/>
      <c r="H141" s="186">
        <f>D141-F141</f>
        <v>0</v>
      </c>
      <c r="I141" s="184"/>
      <c r="J141" s="196" t="s">
        <v>331</v>
      </c>
    </row>
    <row r="142" spans="1:10" ht="11.25" hidden="1" customHeight="1">
      <c r="A142" s="199" t="str">
        <f>'[23]SCF(2)'!B22</f>
        <v>Dividend payment</v>
      </c>
      <c r="C142" s="25"/>
      <c r="D142" s="182"/>
      <c r="E142" s="182"/>
      <c r="F142" s="182"/>
      <c r="G142" s="32"/>
      <c r="H142" s="186"/>
      <c r="I142" s="184"/>
      <c r="J142" s="196" t="s">
        <v>331</v>
      </c>
    </row>
    <row r="143" spans="1:10" ht="11.25" customHeight="1">
      <c r="A143" s="199"/>
      <c r="C143" s="25"/>
      <c r="D143" s="182"/>
      <c r="E143" s="182"/>
      <c r="F143" s="182"/>
      <c r="G143" s="32"/>
      <c r="H143" s="183"/>
      <c r="I143" s="184"/>
    </row>
    <row r="144" spans="1:10" ht="11.25" customHeight="1">
      <c r="A144" s="222" t="s">
        <v>354</v>
      </c>
      <c r="B144" s="223"/>
      <c r="C144" s="179"/>
      <c r="D144" s="224"/>
      <c r="E144" s="218"/>
      <c r="F144" s="182"/>
      <c r="G144" s="32"/>
      <c r="H144" s="216">
        <f>SUM(H135:H143)</f>
        <v>241817481.48000002</v>
      </c>
      <c r="I144" s="184"/>
    </row>
    <row r="145" spans="1:9" ht="11.25" customHeight="1">
      <c r="A145" s="199"/>
      <c r="B145" s="223"/>
      <c r="C145" s="179"/>
      <c r="D145" s="224"/>
      <c r="E145" s="218"/>
      <c r="F145" s="182"/>
      <c r="G145" s="32"/>
      <c r="H145" s="183"/>
      <c r="I145" s="32"/>
    </row>
    <row r="146" spans="1:9" ht="11.25" customHeight="1">
      <c r="A146" s="222" t="s">
        <v>355</v>
      </c>
      <c r="B146" s="223"/>
      <c r="C146" s="179"/>
      <c r="D146" s="224"/>
      <c r="E146" s="218"/>
      <c r="F146" s="182"/>
      <c r="G146" s="32"/>
      <c r="H146" s="183" t="e">
        <f>H128+H132+H144</f>
        <v>#REF!</v>
      </c>
      <c r="I146" s="32"/>
    </row>
    <row r="147" spans="1:9" ht="11.25" customHeight="1">
      <c r="A147" s="222" t="s">
        <v>220</v>
      </c>
      <c r="B147" s="225"/>
      <c r="C147" s="179"/>
      <c r="D147" s="224"/>
      <c r="E147" s="218"/>
      <c r="F147" s="182"/>
      <c r="G147" s="32"/>
      <c r="H147" s="183">
        <f>B9</f>
        <v>11760918.970000001</v>
      </c>
      <c r="I147" s="184"/>
    </row>
    <row r="148" spans="1:9" ht="11.25" customHeight="1" thickBot="1">
      <c r="A148" s="222" t="s">
        <v>356</v>
      </c>
      <c r="B148" s="200"/>
      <c r="C148" s="179"/>
      <c r="D148" s="224"/>
      <c r="E148" s="218"/>
      <c r="F148" s="182"/>
      <c r="G148" s="32"/>
      <c r="H148" s="226" t="e">
        <f>SUM(H146:H147)</f>
        <v>#REF!</v>
      </c>
      <c r="I148" s="184"/>
    </row>
    <row r="149" spans="1:9" ht="11.25" customHeight="1">
      <c r="A149" s="222"/>
      <c r="B149" s="200"/>
      <c r="C149" s="179"/>
      <c r="D149" s="224"/>
      <c r="E149" s="218"/>
      <c r="F149" s="182"/>
      <c r="G149" s="32"/>
      <c r="H149" s="227"/>
      <c r="I149" s="184"/>
    </row>
    <row r="150" spans="1:9" ht="11.25" customHeight="1">
      <c r="A150" s="228"/>
      <c r="B150" s="200"/>
      <c r="C150" s="179"/>
      <c r="D150" s="229"/>
      <c r="E150" s="218"/>
      <c r="F150" s="182"/>
      <c r="G150" s="32"/>
      <c r="H150" s="227">
        <f>H9</f>
        <v>1813179.3</v>
      </c>
      <c r="I150" s="32"/>
    </row>
    <row r="151" spans="1:9" ht="11.25" customHeight="1">
      <c r="A151" s="228"/>
      <c r="B151" s="200"/>
      <c r="C151" s="179"/>
      <c r="D151" s="229"/>
      <c r="E151" s="218"/>
      <c r="F151" s="182"/>
      <c r="G151" s="230" t="s">
        <v>357</v>
      </c>
      <c r="H151" s="231" t="e">
        <f>H148-H150</f>
        <v>#REF!</v>
      </c>
      <c r="I151" s="32"/>
    </row>
    <row r="152" spans="1:9" ht="11.25" customHeight="1">
      <c r="A152" s="219"/>
      <c r="C152" s="179"/>
      <c r="D152" s="199"/>
      <c r="E152" s="232"/>
      <c r="F152" s="32"/>
      <c r="G152" s="32"/>
      <c r="H152" s="227"/>
      <c r="I152" s="32"/>
    </row>
    <row r="153" spans="1:9" ht="11.25" customHeight="1">
      <c r="A153" s="233"/>
      <c r="B153" s="199"/>
      <c r="C153" s="179"/>
      <c r="D153" s="199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27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234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D196" s="32"/>
      <c r="E196" s="232"/>
      <c r="F196" s="32"/>
      <c r="G196" s="32"/>
      <c r="H196" s="32"/>
      <c r="I196" s="32"/>
    </row>
    <row r="197" spans="4:9" ht="11.25" customHeight="1">
      <c r="I197" s="32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5"/>
  <sheetViews>
    <sheetView workbookViewId="0">
      <pane xSplit="1" ySplit="8" topLeftCell="B48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2"/>
      <c r="B1" s="283"/>
      <c r="C1" s="283"/>
      <c r="D1" s="283"/>
      <c r="E1" s="283"/>
      <c r="F1" s="283"/>
      <c r="G1" s="283"/>
      <c r="H1" s="283"/>
      <c r="I1" s="283"/>
      <c r="J1" s="284"/>
    </row>
    <row r="2" spans="1:11">
      <c r="A2" s="285"/>
      <c r="B2" s="286"/>
      <c r="C2" s="286"/>
      <c r="D2" s="286"/>
      <c r="E2" s="286"/>
      <c r="F2" s="286"/>
      <c r="G2" s="286"/>
      <c r="H2" s="286"/>
      <c r="I2" s="286"/>
      <c r="J2" s="287"/>
    </row>
    <row r="3" spans="1:11">
      <c r="A3" s="285"/>
      <c r="B3" s="286"/>
      <c r="C3" s="286"/>
      <c r="D3" s="286"/>
      <c r="E3" s="286"/>
      <c r="F3" s="286"/>
      <c r="G3" s="286"/>
      <c r="H3" s="286"/>
      <c r="I3" s="286"/>
      <c r="J3" s="287"/>
    </row>
    <row r="4" spans="1:11">
      <c r="A4" s="285"/>
      <c r="B4" s="286"/>
      <c r="C4" s="286"/>
      <c r="D4" s="286"/>
      <c r="E4" s="286"/>
      <c r="F4" s="286"/>
      <c r="G4" s="286"/>
      <c r="H4" s="286"/>
      <c r="I4" s="286"/>
      <c r="J4" s="287"/>
    </row>
    <row r="5" spans="1:11">
      <c r="A5" s="984" t="s">
        <v>1288</v>
      </c>
      <c r="B5" s="985"/>
      <c r="C5" s="985"/>
      <c r="D5" s="286"/>
      <c r="E5" s="286"/>
      <c r="F5" s="286"/>
      <c r="G5" s="286"/>
      <c r="H5" s="286"/>
      <c r="I5" s="286"/>
      <c r="J5" s="287"/>
    </row>
    <row r="6" spans="1:11">
      <c r="A6" s="285"/>
      <c r="B6" s="286"/>
      <c r="C6" s="286"/>
      <c r="D6" s="286"/>
      <c r="E6" s="286"/>
      <c r="F6" s="286"/>
      <c r="G6" s="286"/>
      <c r="H6" s="286"/>
      <c r="I6" s="286"/>
      <c r="J6" s="287"/>
    </row>
    <row r="7" spans="1:11">
      <c r="A7" s="288"/>
      <c r="B7" s="289" t="s">
        <v>383</v>
      </c>
      <c r="C7" s="289" t="s">
        <v>383</v>
      </c>
      <c r="D7" s="289" t="s">
        <v>383</v>
      </c>
      <c r="E7" s="289" t="s">
        <v>383</v>
      </c>
      <c r="F7" s="289" t="s">
        <v>383</v>
      </c>
      <c r="G7" s="289" t="s">
        <v>383</v>
      </c>
      <c r="H7" s="289" t="s">
        <v>384</v>
      </c>
      <c r="I7" s="289" t="s">
        <v>384</v>
      </c>
      <c r="J7" s="290" t="s">
        <v>358</v>
      </c>
      <c r="K7" s="318" t="s">
        <v>1290</v>
      </c>
    </row>
    <row r="8" spans="1:11">
      <c r="A8" s="291" t="s">
        <v>227</v>
      </c>
      <c r="B8" s="292" t="s">
        <v>370</v>
      </c>
      <c r="C8" s="292" t="s">
        <v>371</v>
      </c>
      <c r="D8" s="292" t="s">
        <v>372</v>
      </c>
      <c r="E8" s="292" t="s">
        <v>373</v>
      </c>
      <c r="F8" s="292" t="s">
        <v>228</v>
      </c>
      <c r="G8" s="292" t="s">
        <v>359</v>
      </c>
      <c r="H8" s="292" t="s">
        <v>228</v>
      </c>
      <c r="I8" s="292" t="s">
        <v>359</v>
      </c>
      <c r="J8" s="293" t="s">
        <v>359</v>
      </c>
      <c r="K8" s="319" t="s">
        <v>359</v>
      </c>
    </row>
    <row r="9" spans="1:11">
      <c r="A9" s="294" t="s">
        <v>233</v>
      </c>
      <c r="B9" s="331">
        <v>34515447.200000003</v>
      </c>
      <c r="C9" s="331">
        <v>-522533.35</v>
      </c>
      <c r="D9" s="331">
        <v>33992913.850000001</v>
      </c>
      <c r="E9" s="331">
        <v>0</v>
      </c>
      <c r="F9" s="331">
        <v>33992913.850000001</v>
      </c>
      <c r="G9" s="331">
        <v>33992913.850000001</v>
      </c>
      <c r="H9" s="331">
        <v>-31582557.330000002</v>
      </c>
      <c r="I9" s="331">
        <v>-31582557.330000002</v>
      </c>
      <c r="J9" s="332">
        <v>13105576.830000002</v>
      </c>
      <c r="K9" s="320">
        <v>11760918.970000001</v>
      </c>
    </row>
    <row r="10" spans="1:11">
      <c r="A10" s="294" t="s">
        <v>235</v>
      </c>
      <c r="B10" s="331">
        <v>0</v>
      </c>
      <c r="C10" s="331">
        <v>0</v>
      </c>
      <c r="D10" s="331">
        <v>0</v>
      </c>
      <c r="E10" s="331">
        <v>0</v>
      </c>
      <c r="F10" s="331">
        <v>0</v>
      </c>
      <c r="G10" s="331">
        <v>0</v>
      </c>
      <c r="H10" s="331">
        <v>0</v>
      </c>
      <c r="I10" s="331">
        <v>0</v>
      </c>
      <c r="J10" s="332">
        <v>0</v>
      </c>
      <c r="K10" s="320">
        <v>0</v>
      </c>
    </row>
    <row r="11" spans="1:11">
      <c r="A11" s="294" t="s">
        <v>241</v>
      </c>
      <c r="B11" s="331">
        <v>1399328218.51</v>
      </c>
      <c r="C11" s="331">
        <v>-108781927.95</v>
      </c>
      <c r="D11" s="331">
        <v>1290546290.5599999</v>
      </c>
      <c r="E11" s="331">
        <v>0</v>
      </c>
      <c r="F11" s="331">
        <v>1290546290.5599999</v>
      </c>
      <c r="G11" s="331">
        <v>1290546290.5599999</v>
      </c>
      <c r="H11" s="331">
        <v>888946754.89999998</v>
      </c>
      <c r="I11" s="331">
        <v>888946754.89999998</v>
      </c>
      <c r="J11" s="332">
        <v>1278363109.6899998</v>
      </c>
      <c r="K11" s="320">
        <v>579061729.09000003</v>
      </c>
    </row>
    <row r="12" spans="1:11">
      <c r="A12" s="294" t="s">
        <v>246</v>
      </c>
      <c r="B12" s="331">
        <v>12614252.59</v>
      </c>
      <c r="C12" s="331">
        <v>-3628464.9</v>
      </c>
      <c r="D12" s="331">
        <v>8985787.6899999995</v>
      </c>
      <c r="E12" s="331">
        <v>0</v>
      </c>
      <c r="F12" s="331">
        <v>8985787.6899999995</v>
      </c>
      <c r="G12" s="331">
        <v>8985787.6899999995</v>
      </c>
      <c r="H12" s="331">
        <v>14108642.049999999</v>
      </c>
      <c r="I12" s="331">
        <v>14108642.049999999</v>
      </c>
      <c r="J12" s="332">
        <v>5656226.79</v>
      </c>
      <c r="K12" s="320">
        <v>4094790.56</v>
      </c>
    </row>
    <row r="13" spans="1:11">
      <c r="A13" s="294" t="s">
        <v>251</v>
      </c>
      <c r="B13" s="331">
        <v>67178771.590000004</v>
      </c>
      <c r="C13" s="331">
        <v>-132889.07</v>
      </c>
      <c r="D13" s="331">
        <v>67045882.520000003</v>
      </c>
      <c r="E13" s="331">
        <v>0</v>
      </c>
      <c r="F13" s="331">
        <v>67045882.520000003</v>
      </c>
      <c r="G13" s="331">
        <v>67045882.520000003</v>
      </c>
      <c r="H13" s="331">
        <v>29463180.890000001</v>
      </c>
      <c r="I13" s="331">
        <v>29463180.890000001</v>
      </c>
      <c r="J13" s="332">
        <v>14779371.99</v>
      </c>
      <c r="K13" s="320">
        <v>42396103.609999999</v>
      </c>
    </row>
    <row r="14" spans="1:11">
      <c r="A14" s="294" t="s">
        <v>255</v>
      </c>
      <c r="B14" s="331">
        <v>15000000</v>
      </c>
      <c r="C14" s="331">
        <v>0</v>
      </c>
      <c r="D14" s="331">
        <v>15000000</v>
      </c>
      <c r="E14" s="331">
        <v>0</v>
      </c>
      <c r="F14" s="331">
        <v>15000000</v>
      </c>
      <c r="G14" s="331">
        <v>15000000</v>
      </c>
      <c r="H14" s="331">
        <v>48258676</v>
      </c>
      <c r="I14" s="331">
        <v>48258676</v>
      </c>
      <c r="J14" s="332">
        <v>89382416</v>
      </c>
      <c r="K14" s="320">
        <v>35434936</v>
      </c>
    </row>
    <row r="15" spans="1:11">
      <c r="A15" s="294" t="s">
        <v>377</v>
      </c>
      <c r="B15" s="331">
        <v>11847441.800000001</v>
      </c>
      <c r="C15" s="331">
        <v>7937323.1299999999</v>
      </c>
      <c r="D15" s="331">
        <v>19784764.93</v>
      </c>
      <c r="E15" s="331">
        <v>0</v>
      </c>
      <c r="F15" s="331">
        <v>19784764.93</v>
      </c>
      <c r="G15" s="331">
        <v>19784764.93</v>
      </c>
      <c r="H15" s="331">
        <v>5357005.22</v>
      </c>
      <c r="I15" s="331">
        <v>5357005.22</v>
      </c>
      <c r="J15" s="332">
        <v>20962818.600000001</v>
      </c>
    </row>
    <row r="16" spans="1:11">
      <c r="A16" s="294" t="s">
        <v>258</v>
      </c>
      <c r="B16" s="331">
        <v>22155871.890000001</v>
      </c>
      <c r="C16" s="331">
        <v>108911393</v>
      </c>
      <c r="D16" s="331">
        <v>131067264.89</v>
      </c>
      <c r="E16" s="331">
        <v>0</v>
      </c>
      <c r="F16" s="331">
        <v>131067264.89</v>
      </c>
      <c r="G16" s="331">
        <v>131067264.89</v>
      </c>
      <c r="H16" s="331">
        <v>13200096.9</v>
      </c>
      <c r="I16" s="331">
        <v>13200096.9</v>
      </c>
      <c r="J16" s="332">
        <v>17302114.43</v>
      </c>
      <c r="K16" s="320">
        <v>12843435</v>
      </c>
    </row>
    <row r="17" spans="1:11">
      <c r="A17" s="294" t="s">
        <v>264</v>
      </c>
      <c r="B17" s="331">
        <v>5435187.6599999992</v>
      </c>
      <c r="C17" s="331">
        <v>1155000</v>
      </c>
      <c r="D17" s="331">
        <v>6590187.6599999992</v>
      </c>
      <c r="E17" s="331">
        <v>0</v>
      </c>
      <c r="F17" s="331">
        <v>6590187.6599999992</v>
      </c>
      <c r="G17" s="331">
        <v>6590187.6599999992</v>
      </c>
      <c r="H17" s="331">
        <v>3831349.85</v>
      </c>
      <c r="I17" s="331">
        <v>3831349.85</v>
      </c>
      <c r="J17" s="332">
        <v>2999098.46</v>
      </c>
      <c r="K17" s="320">
        <v>1544976.02</v>
      </c>
    </row>
    <row r="18" spans="1:11">
      <c r="A18" s="294" t="s">
        <v>260</v>
      </c>
      <c r="B18" s="331">
        <v>401057.16</v>
      </c>
      <c r="C18" s="331">
        <v>0</v>
      </c>
      <c r="D18" s="331">
        <v>401057.16</v>
      </c>
      <c r="E18" s="331">
        <v>0</v>
      </c>
      <c r="F18" s="331">
        <v>401057.16</v>
      </c>
      <c r="G18" s="331">
        <v>401057.16</v>
      </c>
      <c r="H18" s="331">
        <v>600285.69999999995</v>
      </c>
      <c r="I18" s="331">
        <v>600285.69999999995</v>
      </c>
      <c r="J18" s="332">
        <v>376057.16</v>
      </c>
      <c r="K18" s="320">
        <v>411457.14</v>
      </c>
    </row>
    <row r="19" spans="1:11">
      <c r="A19" s="294" t="s">
        <v>272</v>
      </c>
      <c r="B19" s="333">
        <v>3196568.48</v>
      </c>
      <c r="C19" s="333">
        <v>-1155000</v>
      </c>
      <c r="D19" s="333">
        <v>2041568.48</v>
      </c>
      <c r="E19" s="333">
        <v>0</v>
      </c>
      <c r="F19" s="333">
        <v>2041568.48</v>
      </c>
      <c r="G19" s="333">
        <v>2041568.48</v>
      </c>
      <c r="H19" s="333">
        <v>7402694.9900000002</v>
      </c>
      <c r="I19" s="333">
        <v>7402694.9900000002</v>
      </c>
      <c r="J19" s="334">
        <v>6256148.1299999999</v>
      </c>
      <c r="K19" s="306">
        <v>1148230.3799999999</v>
      </c>
    </row>
    <row r="20" spans="1:11">
      <c r="A20" s="294"/>
      <c r="B20" s="331"/>
      <c r="C20" s="331"/>
      <c r="D20" s="331"/>
      <c r="E20" s="331"/>
      <c r="F20" s="331"/>
      <c r="G20" s="331"/>
      <c r="H20" s="331"/>
      <c r="I20" s="331"/>
      <c r="J20" s="332"/>
      <c r="K20" s="320"/>
    </row>
    <row r="21" spans="1:11" ht="13.5" thickBot="1">
      <c r="A21" s="294" t="s">
        <v>273</v>
      </c>
      <c r="B21" s="335">
        <v>1571672816.8800001</v>
      </c>
      <c r="C21" s="335">
        <v>3782900.86</v>
      </c>
      <c r="D21" s="335">
        <v>1575455717.74</v>
      </c>
      <c r="E21" s="335">
        <v>0</v>
      </c>
      <c r="F21" s="335">
        <v>1575455717.74</v>
      </c>
      <c r="G21" s="335">
        <v>1575455717.74</v>
      </c>
      <c r="H21" s="335">
        <v>979586129.16999996</v>
      </c>
      <c r="I21" s="335">
        <v>979586129.16999996</v>
      </c>
      <c r="J21" s="336">
        <v>1449182938.0799999</v>
      </c>
      <c r="K21" s="321">
        <v>688696576.76999998</v>
      </c>
    </row>
    <row r="22" spans="1:11" ht="13.5" thickTop="1">
      <c r="A22" s="294"/>
      <c r="B22" s="331"/>
      <c r="C22" s="331"/>
      <c r="D22" s="331"/>
      <c r="E22" s="331"/>
      <c r="F22" s="331"/>
      <c r="G22" s="331"/>
      <c r="H22" s="331"/>
      <c r="I22" s="331"/>
      <c r="J22" s="332"/>
    </row>
    <row r="23" spans="1:11">
      <c r="A23" s="294" t="s">
        <v>274</v>
      </c>
      <c r="B23" s="331">
        <v>0</v>
      </c>
      <c r="C23" s="331">
        <v>0</v>
      </c>
      <c r="D23" s="331">
        <v>0</v>
      </c>
      <c r="E23" s="331">
        <v>0</v>
      </c>
      <c r="F23" s="331">
        <v>0</v>
      </c>
      <c r="G23" s="331">
        <v>0</v>
      </c>
      <c r="H23" s="331">
        <v>-13590148</v>
      </c>
      <c r="I23" s="331">
        <v>-13590148</v>
      </c>
      <c r="J23" s="332">
        <v>-26923896.199999999</v>
      </c>
      <c r="K23" s="320">
        <v>-13955748</v>
      </c>
    </row>
    <row r="24" spans="1:11">
      <c r="A24" s="294" t="s">
        <v>278</v>
      </c>
      <c r="B24" s="331">
        <v>-30907089.329999998</v>
      </c>
      <c r="C24" s="331">
        <v>0</v>
      </c>
      <c r="D24" s="331">
        <v>-30907089.329999998</v>
      </c>
      <c r="E24" s="331">
        <v>0</v>
      </c>
      <c r="F24" s="331">
        <v>-30907089.329999998</v>
      </c>
      <c r="G24" s="331">
        <v>-30907089.329999998</v>
      </c>
      <c r="H24" s="331">
        <v>-4202895.4400000004</v>
      </c>
      <c r="I24" s="331">
        <v>-4202895.4400000004</v>
      </c>
      <c r="J24" s="332">
        <v>-154462494.53</v>
      </c>
      <c r="K24" s="320">
        <v>-5095543.41</v>
      </c>
    </row>
    <row r="25" spans="1:11">
      <c r="A25" s="294" t="s">
        <v>280</v>
      </c>
      <c r="B25" s="331">
        <v>0</v>
      </c>
      <c r="C25" s="331">
        <v>0</v>
      </c>
      <c r="D25" s="331">
        <v>0</v>
      </c>
      <c r="E25" s="331">
        <v>0</v>
      </c>
      <c r="F25" s="331">
        <v>0</v>
      </c>
      <c r="G25" s="331">
        <v>0</v>
      </c>
      <c r="H25" s="331">
        <v>-2835128.52</v>
      </c>
      <c r="I25" s="331">
        <v>-2835128.52</v>
      </c>
      <c r="J25" s="332">
        <v>0</v>
      </c>
      <c r="K25" s="320">
        <v>-2835128.52</v>
      </c>
    </row>
    <row r="26" spans="1:11">
      <c r="A26" s="294" t="s">
        <v>289</v>
      </c>
      <c r="B26" s="331">
        <v>-2141062.4700000002</v>
      </c>
      <c r="C26" s="331">
        <v>-163579.47</v>
      </c>
      <c r="D26" s="331">
        <v>-2304641.94</v>
      </c>
      <c r="E26" s="331">
        <v>0</v>
      </c>
      <c r="F26" s="331">
        <v>-2304641.94</v>
      </c>
      <c r="G26" s="331">
        <v>-2304641.94</v>
      </c>
      <c r="H26" s="331">
        <v>-1683964</v>
      </c>
      <c r="I26" s="331">
        <v>-1683964</v>
      </c>
      <c r="J26" s="332">
        <v>-1977483</v>
      </c>
      <c r="K26" s="320">
        <v>-1683964</v>
      </c>
    </row>
    <row r="27" spans="1:11">
      <c r="A27" s="294" t="s">
        <v>285</v>
      </c>
      <c r="B27" s="331">
        <v>-5190436.45</v>
      </c>
      <c r="C27" s="331">
        <v>-519436.56</v>
      </c>
      <c r="D27" s="331">
        <v>-5709873.0099999998</v>
      </c>
      <c r="E27" s="331">
        <v>0</v>
      </c>
      <c r="F27" s="331">
        <v>-5709873.0099999998</v>
      </c>
      <c r="G27" s="331">
        <v>-5709873.0099999998</v>
      </c>
      <c r="H27" s="331">
        <v>-5899891.9000000004</v>
      </c>
      <c r="I27" s="331">
        <v>-5899891.9000000004</v>
      </c>
      <c r="J27" s="332">
        <v>-34590372.970000006</v>
      </c>
      <c r="K27" s="320">
        <v>-8733449.8900000006</v>
      </c>
    </row>
    <row r="28" spans="1:11">
      <c r="A28" s="294" t="s">
        <v>374</v>
      </c>
      <c r="B28" s="331">
        <v>0</v>
      </c>
      <c r="C28" s="331">
        <v>0</v>
      </c>
      <c r="D28" s="331">
        <v>0</v>
      </c>
      <c r="E28" s="331">
        <v>-4790760</v>
      </c>
      <c r="F28" s="331">
        <v>-4790760</v>
      </c>
      <c r="G28" s="331">
        <v>-4790760</v>
      </c>
      <c r="H28" s="331">
        <v>0</v>
      </c>
      <c r="I28" s="331">
        <v>0</v>
      </c>
      <c r="J28" s="332">
        <v>-5006515</v>
      </c>
    </row>
    <row r="29" spans="1:11">
      <c r="A29" s="294" t="s">
        <v>287</v>
      </c>
      <c r="B29" s="331">
        <v>-97820859.659999996</v>
      </c>
      <c r="C29" s="331">
        <v>-11971122.07</v>
      </c>
      <c r="D29" s="331">
        <v>-109791981.73</v>
      </c>
      <c r="E29" s="331">
        <v>4790760</v>
      </c>
      <c r="F29" s="331">
        <v>-105001221.73</v>
      </c>
      <c r="G29" s="331">
        <v>-105001221.73</v>
      </c>
      <c r="H29" s="331">
        <v>-99692196.519999996</v>
      </c>
      <c r="I29" s="331">
        <v>-99692196.519999996</v>
      </c>
      <c r="J29" s="332">
        <v>-122677061.61</v>
      </c>
      <c r="K29" s="320">
        <v>-57545767.920000002</v>
      </c>
    </row>
    <row r="30" spans="1:11">
      <c r="A30" s="294" t="s">
        <v>281</v>
      </c>
      <c r="B30" s="331">
        <v>-11424886.210000001</v>
      </c>
      <c r="C30" s="331">
        <v>-11015614.66</v>
      </c>
      <c r="D30" s="331">
        <v>-22440500.870000001</v>
      </c>
      <c r="E30" s="331">
        <v>0</v>
      </c>
      <c r="F30" s="331">
        <v>-22440500.870000001</v>
      </c>
      <c r="G30" s="331">
        <v>-22440500.870000001</v>
      </c>
      <c r="H30" s="331">
        <v>0</v>
      </c>
      <c r="I30" s="331">
        <v>0</v>
      </c>
      <c r="J30" s="332">
        <v>-8749429.6699999999</v>
      </c>
      <c r="K30" s="320">
        <v>-7086169.7400000002</v>
      </c>
    </row>
    <row r="31" spans="1:11">
      <c r="A31" s="294" t="s">
        <v>378</v>
      </c>
      <c r="B31" s="331">
        <v>-2582840.4</v>
      </c>
      <c r="C31" s="331">
        <v>2582840.4</v>
      </c>
      <c r="D31" s="331">
        <v>0</v>
      </c>
      <c r="E31" s="331">
        <v>0</v>
      </c>
      <c r="F31" s="331">
        <v>0</v>
      </c>
      <c r="G31" s="331">
        <v>0</v>
      </c>
      <c r="H31" s="331">
        <v>0</v>
      </c>
      <c r="I31" s="331">
        <v>0</v>
      </c>
      <c r="J31" s="332">
        <v>0</v>
      </c>
      <c r="K31" s="320">
        <v>0</v>
      </c>
    </row>
    <row r="32" spans="1:11">
      <c r="A32" s="294" t="s">
        <v>300</v>
      </c>
      <c r="B32" s="331">
        <v>-301521.56</v>
      </c>
      <c r="C32" s="331">
        <v>0</v>
      </c>
      <c r="D32" s="331">
        <v>-301521.56</v>
      </c>
      <c r="E32" s="331">
        <v>0</v>
      </c>
      <c r="F32" s="331">
        <v>-301521.56</v>
      </c>
      <c r="G32" s="331">
        <v>-301521.56</v>
      </c>
      <c r="H32" s="331">
        <v>-126285267.7</v>
      </c>
      <c r="I32" s="331">
        <v>-126285267.7</v>
      </c>
      <c r="J32" s="332">
        <v>-32128198.959999997</v>
      </c>
      <c r="K32" s="320">
        <v>-480602.4</v>
      </c>
    </row>
    <row r="33" spans="1:11">
      <c r="A33" s="294" t="s">
        <v>302</v>
      </c>
      <c r="B33" s="331">
        <v>0</v>
      </c>
      <c r="C33" s="331">
        <v>0</v>
      </c>
      <c r="D33" s="331">
        <v>0</v>
      </c>
      <c r="E33" s="331">
        <v>0</v>
      </c>
      <c r="F33" s="331">
        <v>0</v>
      </c>
      <c r="G33" s="331">
        <v>0</v>
      </c>
      <c r="H33" s="331">
        <v>0</v>
      </c>
      <c r="I33" s="331">
        <v>0</v>
      </c>
      <c r="J33" s="332">
        <v>0</v>
      </c>
      <c r="K33" s="322">
        <v>0</v>
      </c>
    </row>
    <row r="34" spans="1:11">
      <c r="A34" s="294" t="s">
        <v>296</v>
      </c>
      <c r="B34" s="331">
        <v>-37493565.649999999</v>
      </c>
      <c r="C34" s="331">
        <v>0</v>
      </c>
      <c r="D34" s="331">
        <v>-37493565.649999999</v>
      </c>
      <c r="E34" s="331">
        <v>0</v>
      </c>
      <c r="F34" s="331">
        <v>-37493565.649999999</v>
      </c>
      <c r="G34" s="331">
        <v>-37493565.649999999</v>
      </c>
      <c r="H34" s="331">
        <v>-15466084.359999999</v>
      </c>
      <c r="I34" s="331">
        <v>-15466084.359999999</v>
      </c>
      <c r="J34" s="332">
        <v>-27378353.199999999</v>
      </c>
      <c r="K34" s="320">
        <v>-6868795.2300000004</v>
      </c>
    </row>
    <row r="35" spans="1:11">
      <c r="A35" s="294" t="s">
        <v>299</v>
      </c>
      <c r="B35" s="331">
        <v>-781104869.25</v>
      </c>
      <c r="C35" s="331">
        <v>0</v>
      </c>
      <c r="D35" s="331">
        <v>-781104869.25</v>
      </c>
      <c r="E35" s="331">
        <v>316757696.30000001</v>
      </c>
      <c r="F35" s="331">
        <v>-464347172.94999999</v>
      </c>
      <c r="G35" s="331">
        <v>-464347172.94999999</v>
      </c>
      <c r="H35" s="331">
        <v>-330952694.54000002</v>
      </c>
      <c r="I35" s="331">
        <v>-330952694.54000002</v>
      </c>
      <c r="J35" s="332">
        <v>-165585286.5</v>
      </c>
      <c r="K35" s="320">
        <v>-215878283.22</v>
      </c>
    </row>
    <row r="36" spans="1:11">
      <c r="A36" s="294" t="s">
        <v>298</v>
      </c>
      <c r="B36" s="331">
        <v>0</v>
      </c>
      <c r="C36" s="331">
        <v>0</v>
      </c>
      <c r="D36" s="331">
        <v>0</v>
      </c>
      <c r="E36" s="331">
        <v>-316757696.30000001</v>
      </c>
      <c r="F36" s="331">
        <v>-316757696.30000001</v>
      </c>
      <c r="G36" s="331">
        <v>-316757696.30000001</v>
      </c>
      <c r="H36" s="331">
        <v>0</v>
      </c>
      <c r="I36" s="331">
        <v>0</v>
      </c>
      <c r="J36" s="332">
        <v>-486102839.27999997</v>
      </c>
      <c r="K36" s="306">
        <v>-32287228.960000001</v>
      </c>
    </row>
    <row r="37" spans="1:11">
      <c r="A37" s="294" t="s">
        <v>789</v>
      </c>
      <c r="B37" s="333">
        <v>-41965645</v>
      </c>
      <c r="C37" s="333">
        <v>0</v>
      </c>
      <c r="D37" s="333">
        <v>-41965645</v>
      </c>
      <c r="E37" s="333">
        <v>0</v>
      </c>
      <c r="F37" s="333">
        <v>-41965645</v>
      </c>
      <c r="G37" s="333">
        <v>-41965645</v>
      </c>
      <c r="H37" s="333">
        <v>0</v>
      </c>
      <c r="I37" s="333">
        <v>0</v>
      </c>
      <c r="J37" s="334">
        <v>0</v>
      </c>
      <c r="K37" s="306">
        <v>-352450681.29000002</v>
      </c>
    </row>
    <row r="38" spans="1:11">
      <c r="A38" s="294" t="s">
        <v>198</v>
      </c>
      <c r="B38" s="333">
        <v>-1010932775.98</v>
      </c>
      <c r="C38" s="333">
        <v>-21086912.359999999</v>
      </c>
      <c r="D38" s="333">
        <v>-1032019688.34</v>
      </c>
      <c r="E38" s="333">
        <v>0</v>
      </c>
      <c r="F38" s="333">
        <v>-1032019688.34</v>
      </c>
      <c r="G38" s="333">
        <v>-1032019688.34</v>
      </c>
      <c r="H38" s="333">
        <v>-600608270.98000002</v>
      </c>
      <c r="I38" s="333">
        <v>-600608270.98000002</v>
      </c>
      <c r="J38" s="334">
        <v>-1065581930.92</v>
      </c>
    </row>
    <row r="39" spans="1:11">
      <c r="A39" s="294"/>
      <c r="B39" s="331"/>
      <c r="C39" s="331"/>
      <c r="D39" s="331"/>
      <c r="E39" s="331"/>
      <c r="F39" s="331"/>
      <c r="G39" s="331"/>
      <c r="H39" s="331"/>
      <c r="I39" s="331"/>
      <c r="J39" s="332"/>
      <c r="K39" s="320">
        <v>-193000000</v>
      </c>
    </row>
    <row r="40" spans="1:11">
      <c r="A40" s="294" t="s">
        <v>304</v>
      </c>
      <c r="B40" s="331">
        <v>-370000000</v>
      </c>
      <c r="C40" s="331">
        <v>0</v>
      </c>
      <c r="D40" s="331">
        <v>-370000000</v>
      </c>
      <c r="E40" s="331">
        <v>0</v>
      </c>
      <c r="F40" s="331">
        <v>-370000000</v>
      </c>
      <c r="G40" s="331">
        <v>-370000000</v>
      </c>
      <c r="H40" s="331">
        <v>-193000000</v>
      </c>
      <c r="I40" s="331">
        <v>-193000000</v>
      </c>
      <c r="J40" s="332">
        <v>-292180000</v>
      </c>
      <c r="K40" s="320">
        <v>-2304363</v>
      </c>
    </row>
    <row r="41" spans="1:11">
      <c r="A41" s="294" t="s">
        <v>306</v>
      </c>
      <c r="B41" s="331">
        <v>-2304363</v>
      </c>
      <c r="C41" s="331">
        <v>0</v>
      </c>
      <c r="D41" s="331">
        <v>-2304363</v>
      </c>
      <c r="E41" s="331">
        <v>0</v>
      </c>
      <c r="F41" s="331">
        <v>-2304363</v>
      </c>
      <c r="G41" s="331">
        <v>-2304363</v>
      </c>
      <c r="H41" s="331">
        <v>-2304363</v>
      </c>
      <c r="I41" s="331">
        <v>-2304363</v>
      </c>
      <c r="J41" s="332">
        <v>-2304363</v>
      </c>
      <c r="K41" s="323">
        <v>-156552835.03999999</v>
      </c>
    </row>
    <row r="42" spans="1:11" s="313" customFormat="1">
      <c r="A42" s="312" t="s">
        <v>309</v>
      </c>
      <c r="B42" s="331">
        <v>-147191904.09</v>
      </c>
      <c r="C42" s="331">
        <v>13923114.549999997</v>
      </c>
      <c r="D42" s="331">
        <v>-133268789.53999999</v>
      </c>
      <c r="E42" s="331">
        <v>0</v>
      </c>
      <c r="F42" s="331">
        <v>-133268789.53999999</v>
      </c>
      <c r="G42" s="331">
        <v>-75233056.159999996</v>
      </c>
      <c r="H42" s="331">
        <v>-175503128.72999999</v>
      </c>
      <c r="I42" s="331">
        <v>-166325264.97999999</v>
      </c>
      <c r="J42" s="332">
        <v>-166408852.97999999</v>
      </c>
      <c r="K42" s="324">
        <v>-5388697.4400000004</v>
      </c>
    </row>
    <row r="43" spans="1:11" s="313" customFormat="1">
      <c r="A43" s="312" t="s">
        <v>310</v>
      </c>
      <c r="B43" s="333">
        <v>-84688219.810000002</v>
      </c>
      <c r="C43" s="333">
        <v>6380896.9500000002</v>
      </c>
      <c r="D43" s="333">
        <v>-78307322.859999999</v>
      </c>
      <c r="E43" s="333">
        <v>0</v>
      </c>
      <c r="F43" s="333">
        <v>-78307322.859999999</v>
      </c>
      <c r="G43" s="333">
        <v>-136343056.24000001</v>
      </c>
      <c r="H43" s="333">
        <v>-29170366.460000001</v>
      </c>
      <c r="I43" s="333">
        <v>-38348230.210000001</v>
      </c>
      <c r="J43" s="334">
        <v>-73207791.180000007</v>
      </c>
      <c r="K43" s="323">
        <v>26000000</v>
      </c>
    </row>
    <row r="44" spans="1:11" s="313" customFormat="1">
      <c r="A44" s="312" t="s">
        <v>312</v>
      </c>
      <c r="B44" s="331">
        <v>57099417</v>
      </c>
      <c r="C44" s="331">
        <v>-2854971</v>
      </c>
      <c r="D44" s="331">
        <v>54244446</v>
      </c>
      <c r="E44" s="331">
        <v>0</v>
      </c>
      <c r="F44" s="331">
        <v>54244446</v>
      </c>
      <c r="G44" s="331">
        <v>54244446</v>
      </c>
      <c r="H44" s="331">
        <v>26000000</v>
      </c>
      <c r="I44" s="331">
        <v>26000000</v>
      </c>
      <c r="J44" s="332">
        <v>161300000</v>
      </c>
      <c r="K44" s="320">
        <v>-5000000</v>
      </c>
    </row>
    <row r="45" spans="1:11" s="313" customFormat="1">
      <c r="A45" s="312" t="s">
        <v>308</v>
      </c>
      <c r="B45" s="331">
        <v>-13654971</v>
      </c>
      <c r="C45" s="331">
        <v>-145029</v>
      </c>
      <c r="D45" s="331">
        <v>-13800000</v>
      </c>
      <c r="E45" s="331">
        <v>0</v>
      </c>
      <c r="F45" s="331">
        <v>-13800000</v>
      </c>
      <c r="G45" s="331">
        <v>-13800000</v>
      </c>
      <c r="H45" s="331">
        <v>-5000000</v>
      </c>
      <c r="I45" s="331">
        <v>-5000000</v>
      </c>
      <c r="J45" s="332">
        <v>-10800000</v>
      </c>
      <c r="K45"/>
    </row>
    <row r="46" spans="1:11">
      <c r="A46" s="294" t="s">
        <v>314</v>
      </c>
      <c r="B46" s="333">
        <v>-560740040.89999998</v>
      </c>
      <c r="C46" s="333">
        <v>17304011.5</v>
      </c>
      <c r="D46" s="333">
        <v>-543436029.39999998</v>
      </c>
      <c r="E46" s="333">
        <v>0</v>
      </c>
      <c r="F46" s="333">
        <v>-543436029.39999998</v>
      </c>
      <c r="G46" s="333">
        <v>-543436029.39999998</v>
      </c>
      <c r="H46" s="333">
        <v>-378977858.19</v>
      </c>
      <c r="I46" s="333">
        <v>-378977858.19</v>
      </c>
      <c r="J46" s="334">
        <v>-383601007.16000003</v>
      </c>
      <c r="K46" s="306">
        <v>-336245895.48000002</v>
      </c>
    </row>
    <row r="47" spans="1:11">
      <c r="A47" s="294"/>
      <c r="B47" s="331"/>
      <c r="C47" s="331"/>
      <c r="D47" s="331"/>
      <c r="E47" s="331"/>
      <c r="F47" s="331"/>
      <c r="G47" s="331"/>
      <c r="H47" s="331"/>
      <c r="I47" s="331"/>
      <c r="J47" s="332"/>
    </row>
    <row r="48" spans="1:11" ht="13.5" thickBot="1">
      <c r="A48" s="294" t="s">
        <v>315</v>
      </c>
      <c r="B48" s="335">
        <v>-1571672816.8800001</v>
      </c>
      <c r="C48" s="335">
        <v>-3782900.86</v>
      </c>
      <c r="D48" s="335">
        <v>-1575455717.74</v>
      </c>
      <c r="E48" s="335">
        <v>0</v>
      </c>
      <c r="F48" s="335">
        <v>-1575455717.74</v>
      </c>
      <c r="G48" s="335">
        <v>-1575455717.74</v>
      </c>
      <c r="H48" s="335">
        <v>-979586129.16999996</v>
      </c>
      <c r="I48" s="335">
        <v>-979586129.16999996</v>
      </c>
      <c r="J48" s="336">
        <v>-1449182938.0799999</v>
      </c>
      <c r="K48" s="321">
        <v>-688696576.76999998</v>
      </c>
    </row>
    <row r="49" spans="1:11" ht="13.5" thickTop="1">
      <c r="A49" s="294"/>
      <c r="B49" s="331"/>
      <c r="C49" s="331"/>
      <c r="D49" s="331"/>
      <c r="E49" s="331"/>
      <c r="F49" s="331"/>
      <c r="G49" s="331"/>
      <c r="H49" s="331"/>
      <c r="I49" s="331"/>
      <c r="J49" s="332"/>
      <c r="K49" s="320"/>
    </row>
    <row r="50" spans="1:11">
      <c r="A50" s="294" t="s">
        <v>361</v>
      </c>
      <c r="B50" s="331">
        <v>-365237299.94</v>
      </c>
      <c r="C50" s="331">
        <v>12606612.699999999</v>
      </c>
      <c r="D50" s="331">
        <v>-352630687.24000001</v>
      </c>
      <c r="E50" s="331">
        <v>0</v>
      </c>
      <c r="F50" s="331">
        <v>-352630687.24000001</v>
      </c>
      <c r="G50" s="331">
        <v>-630598964.50999999</v>
      </c>
      <c r="H50" s="331">
        <v>-114420071.81999999</v>
      </c>
      <c r="I50" s="331">
        <v>-149510071.81999999</v>
      </c>
      <c r="J50" s="332">
        <v>-408233209.94999999</v>
      </c>
      <c r="K50" s="320">
        <v>-159026019.74000001</v>
      </c>
    </row>
    <row r="51" spans="1:11">
      <c r="A51" s="294" t="s">
        <v>362</v>
      </c>
      <c r="B51" s="333">
        <v>-1409898.22</v>
      </c>
      <c r="C51" s="333">
        <v>286.04000000000002</v>
      </c>
      <c r="D51" s="333">
        <v>-1409612.18</v>
      </c>
      <c r="E51" s="333">
        <v>200840</v>
      </c>
      <c r="F51" s="333">
        <v>-1208772.18</v>
      </c>
      <c r="G51" s="333">
        <v>-2133199.39</v>
      </c>
      <c r="H51" s="333">
        <v>-264238.76</v>
      </c>
      <c r="I51" s="333">
        <v>-643581.26</v>
      </c>
      <c r="J51" s="334">
        <v>-2035973.05</v>
      </c>
      <c r="K51" s="306">
        <v>-507272.94</v>
      </c>
    </row>
    <row r="52" spans="1:11">
      <c r="A52" s="294" t="s">
        <v>363</v>
      </c>
      <c r="B52" s="333">
        <v>-366647198.16000003</v>
      </c>
      <c r="C52" s="333">
        <v>12606898.74</v>
      </c>
      <c r="D52" s="333">
        <v>-354040299.42000002</v>
      </c>
      <c r="E52" s="333">
        <v>200840</v>
      </c>
      <c r="F52" s="333">
        <v>-353839459.42000002</v>
      </c>
      <c r="G52" s="333">
        <v>-632732163.89999998</v>
      </c>
      <c r="H52" s="333">
        <v>-114684310.58</v>
      </c>
      <c r="I52" s="333">
        <v>-150153653.08000001</v>
      </c>
      <c r="J52" s="334">
        <v>-410269183</v>
      </c>
      <c r="K52" s="306">
        <v>-159533292.68000001</v>
      </c>
    </row>
    <row r="53" spans="1:11">
      <c r="A53" s="294"/>
      <c r="B53" s="331"/>
      <c r="C53" s="331"/>
      <c r="D53" s="331"/>
      <c r="E53" s="331"/>
      <c r="F53" s="331"/>
      <c r="G53" s="331"/>
      <c r="H53" s="331"/>
      <c r="I53" s="331"/>
      <c r="J53" s="332"/>
      <c r="K53" s="320"/>
    </row>
    <row r="54" spans="1:11">
      <c r="A54" s="294" t="s">
        <v>364</v>
      </c>
      <c r="B54" s="331">
        <v>240349485.18000001</v>
      </c>
      <c r="C54" s="331">
        <v>-9096380.5999999996</v>
      </c>
      <c r="D54" s="331">
        <v>231253104.58000001</v>
      </c>
      <c r="E54" s="331">
        <v>0</v>
      </c>
      <c r="F54" s="331">
        <v>231253104.58000001</v>
      </c>
      <c r="G54" s="331">
        <v>414871058.94</v>
      </c>
      <c r="H54" s="331">
        <v>64661367.600000001</v>
      </c>
      <c r="I54" s="331">
        <v>85819839.120000005</v>
      </c>
      <c r="J54" s="332">
        <v>259434206.16</v>
      </c>
      <c r="K54" s="320">
        <v>93744927.140000001</v>
      </c>
    </row>
    <row r="55" spans="1:11">
      <c r="A55" s="294" t="s">
        <v>365</v>
      </c>
      <c r="B55" s="333">
        <v>18421011.850000001</v>
      </c>
      <c r="C55" s="333">
        <v>855283.35</v>
      </c>
      <c r="D55" s="333">
        <v>19276295.199999988</v>
      </c>
      <c r="E55" s="333">
        <v>-200840</v>
      </c>
      <c r="F55" s="333">
        <v>19075455.199999992</v>
      </c>
      <c r="G55" s="333">
        <v>36625458.960000016</v>
      </c>
      <c r="H55" s="333">
        <v>14673176.66</v>
      </c>
      <c r="I55" s="333">
        <v>25230159.06000001</v>
      </c>
      <c r="J55" s="334">
        <v>73067851.960000008</v>
      </c>
      <c r="K55" s="306">
        <v>47299778.659999996</v>
      </c>
    </row>
    <row r="56" spans="1:11">
      <c r="A56" s="294" t="s">
        <v>366</v>
      </c>
      <c r="B56" s="333">
        <v>258770497.03</v>
      </c>
      <c r="C56" s="333">
        <v>-8241097.25</v>
      </c>
      <c r="D56" s="333">
        <v>250529399.78</v>
      </c>
      <c r="E56" s="333">
        <v>-200840</v>
      </c>
      <c r="F56" s="333">
        <v>250328559.78</v>
      </c>
      <c r="G56" s="333">
        <v>451496517.89999998</v>
      </c>
      <c r="H56" s="333">
        <v>79334544.260000005</v>
      </c>
      <c r="I56" s="333">
        <v>111049998.18000001</v>
      </c>
      <c r="J56" s="334">
        <v>332502058.12</v>
      </c>
      <c r="K56" s="306">
        <v>141044705.80000001</v>
      </c>
    </row>
    <row r="57" spans="1:11">
      <c r="A57" s="294"/>
      <c r="B57" s="331"/>
      <c r="C57" s="331"/>
      <c r="D57" s="331"/>
      <c r="E57" s="331"/>
      <c r="F57" s="331"/>
      <c r="G57" s="331"/>
      <c r="H57" s="331"/>
      <c r="I57" s="331"/>
      <c r="J57" s="332"/>
      <c r="K57" s="320"/>
    </row>
    <row r="58" spans="1:11">
      <c r="A58" s="294" t="s">
        <v>367</v>
      </c>
      <c r="B58" s="333">
        <v>-107876701.13</v>
      </c>
      <c r="C58" s="333">
        <v>4365801.49</v>
      </c>
      <c r="D58" s="333">
        <v>-103510899.64</v>
      </c>
      <c r="E58" s="333">
        <v>0</v>
      </c>
      <c r="F58" s="333">
        <v>-103510899.64</v>
      </c>
      <c r="G58" s="333">
        <v>-181235646</v>
      </c>
      <c r="H58" s="333">
        <v>-35349766.32</v>
      </c>
      <c r="I58" s="333">
        <v>-39103654.899999999</v>
      </c>
      <c r="J58" s="334">
        <v>-77767124.879999995</v>
      </c>
      <c r="K58" s="306">
        <v>-18488586.879999999</v>
      </c>
    </row>
    <row r="59" spans="1:11">
      <c r="A59" s="294"/>
      <c r="B59" s="331"/>
      <c r="C59" s="331"/>
      <c r="D59" s="331"/>
      <c r="E59" s="331"/>
      <c r="F59" s="331"/>
      <c r="G59" s="331"/>
      <c r="H59" s="331"/>
      <c r="I59" s="331"/>
      <c r="J59" s="332"/>
    </row>
    <row r="60" spans="1:11">
      <c r="A60" s="294" t="s">
        <v>368</v>
      </c>
      <c r="B60" s="331">
        <v>6501042.7100000009</v>
      </c>
      <c r="C60" s="331">
        <v>1055373.1399999999</v>
      </c>
      <c r="D60" s="331">
        <v>7556415.8500000006</v>
      </c>
      <c r="E60" s="331">
        <v>0</v>
      </c>
      <c r="F60" s="331">
        <v>7556415.8500000006</v>
      </c>
      <c r="G60" s="331">
        <v>15267709.220000001</v>
      </c>
      <c r="H60" s="331">
        <v>911668.09</v>
      </c>
      <c r="I60" s="331">
        <v>1728697.41</v>
      </c>
      <c r="J60" s="332">
        <v>4302084.7300000004</v>
      </c>
      <c r="K60" s="320">
        <v>3968051.15</v>
      </c>
    </row>
    <row r="61" spans="1:11">
      <c r="A61" s="294" t="s">
        <v>245</v>
      </c>
      <c r="B61" s="333">
        <v>16687438.609999999</v>
      </c>
      <c r="C61" s="333">
        <v>959722.32</v>
      </c>
      <c r="D61" s="333">
        <v>17647160.93</v>
      </c>
      <c r="E61" s="333">
        <v>0</v>
      </c>
      <c r="F61" s="333">
        <v>17647160.93</v>
      </c>
      <c r="G61" s="333">
        <v>29624880.539999999</v>
      </c>
      <c r="H61" s="333">
        <v>5267731.7699999996</v>
      </c>
      <c r="I61" s="333">
        <v>-973272.72</v>
      </c>
      <c r="J61" s="334">
        <v>257248.97</v>
      </c>
      <c r="K61" s="306">
        <v>9131838.2899999991</v>
      </c>
    </row>
    <row r="62" spans="1:11">
      <c r="A62" s="294"/>
      <c r="B62" s="331"/>
      <c r="C62" s="331"/>
      <c r="D62" s="331"/>
      <c r="E62" s="331"/>
      <c r="F62" s="331"/>
      <c r="G62" s="331"/>
      <c r="H62" s="331"/>
      <c r="I62" s="331"/>
      <c r="J62" s="332"/>
      <c r="K62" s="320"/>
    </row>
    <row r="63" spans="1:11" ht="13.5" thickBot="1">
      <c r="A63" s="294" t="s">
        <v>310</v>
      </c>
      <c r="B63" s="335">
        <v>-84688219.810000002</v>
      </c>
      <c r="C63" s="335">
        <v>6380896.9500000002</v>
      </c>
      <c r="D63" s="335">
        <v>-78307322.859999999</v>
      </c>
      <c r="E63" s="335">
        <v>0</v>
      </c>
      <c r="F63" s="335">
        <v>-78307322.859999999</v>
      </c>
      <c r="G63" s="335">
        <v>-136343056.24000001</v>
      </c>
      <c r="H63" s="335">
        <v>-29170366.460000001</v>
      </c>
      <c r="I63" s="335">
        <v>-38348230.210000001</v>
      </c>
      <c r="J63" s="336">
        <v>-73207791.180000007</v>
      </c>
      <c r="K63" s="321">
        <v>-5388697.4400000004</v>
      </c>
    </row>
    <row r="64" spans="1:11" ht="13.5" thickTop="1">
      <c r="A64" s="294"/>
      <c r="B64" s="278"/>
      <c r="C64" s="278"/>
      <c r="D64" s="278"/>
      <c r="E64" s="278"/>
      <c r="F64" s="278"/>
      <c r="G64" s="278"/>
      <c r="H64" s="278"/>
      <c r="I64" s="278"/>
      <c r="J64" s="305"/>
    </row>
    <row r="65" spans="1:10" ht="13.5" thickBot="1">
      <c r="A65" s="295"/>
      <c r="B65" s="316"/>
      <c r="C65" s="316"/>
      <c r="D65" s="316"/>
      <c r="E65" s="316"/>
      <c r="F65" s="316"/>
      <c r="G65" s="316"/>
      <c r="H65" s="316"/>
      <c r="I65" s="316"/>
      <c r="J65" s="317"/>
    </row>
    <row r="66" spans="1:10" ht="13.5" thickTop="1">
      <c r="A66" s="296"/>
      <c r="B66" s="297"/>
      <c r="C66" s="297"/>
      <c r="D66" s="297"/>
      <c r="E66" s="297"/>
      <c r="F66" s="297"/>
      <c r="G66" s="297"/>
      <c r="H66" s="297"/>
      <c r="I66" s="297"/>
      <c r="J66" s="297"/>
    </row>
    <row r="67" spans="1:10">
      <c r="A67" s="296"/>
      <c r="B67" s="297"/>
      <c r="C67" s="297"/>
      <c r="D67" s="297"/>
      <c r="E67" s="297"/>
      <c r="F67" s="297"/>
      <c r="G67" s="297">
        <f>G58+G60</f>
        <v>-165967936.78</v>
      </c>
      <c r="H67" s="297"/>
      <c r="I67" s="297"/>
      <c r="J67" s="297"/>
    </row>
    <row r="68" spans="1:10">
      <c r="A68" s="296"/>
      <c r="B68" s="297"/>
      <c r="C68" s="297"/>
      <c r="D68" s="297"/>
      <c r="E68" s="297"/>
      <c r="F68" s="297"/>
      <c r="G68" s="297">
        <f>'TB by Account '!L512+'TB by Account '!L513</f>
        <v>28530414.870000001</v>
      </c>
      <c r="H68" s="297"/>
      <c r="I68" s="297"/>
      <c r="J68" s="297"/>
    </row>
    <row r="69" spans="1:10">
      <c r="A69" s="296"/>
      <c r="B69" s="297"/>
      <c r="C69" s="297"/>
      <c r="D69" s="297"/>
      <c r="E69" s="297"/>
      <c r="F69" s="297"/>
      <c r="G69" s="297">
        <f>SUM(G67:G68)</f>
        <v>-137437521.91</v>
      </c>
      <c r="H69" s="297"/>
      <c r="I69" s="297"/>
      <c r="J69" s="297"/>
    </row>
    <row r="70" spans="1:10">
      <c r="A70" s="296"/>
      <c r="B70" s="297"/>
      <c r="C70" s="297"/>
      <c r="D70" s="297"/>
      <c r="E70" s="297"/>
      <c r="F70" s="297"/>
      <c r="G70" s="297"/>
      <c r="H70" s="297"/>
      <c r="I70" s="297"/>
      <c r="J70" s="297"/>
    </row>
    <row r="71" spans="1:10">
      <c r="A71" s="296"/>
      <c r="B71" s="297"/>
      <c r="C71" s="297"/>
      <c r="D71" s="297"/>
      <c r="E71" s="297"/>
      <c r="F71" s="297"/>
      <c r="G71" s="297"/>
      <c r="H71" s="297"/>
      <c r="I71" s="297"/>
      <c r="J71" s="297"/>
    </row>
    <row r="72" spans="1:10">
      <c r="A72" s="296"/>
      <c r="B72" s="297"/>
      <c r="C72" s="297"/>
      <c r="D72" s="297"/>
      <c r="E72" s="297"/>
      <c r="F72" s="297"/>
      <c r="G72" s="297"/>
      <c r="H72" s="297"/>
      <c r="I72" s="297"/>
      <c r="J72" s="297"/>
    </row>
    <row r="73" spans="1:10">
      <c r="A73" s="296"/>
      <c r="B73" s="297"/>
      <c r="C73" s="297"/>
      <c r="D73" s="297"/>
      <c r="E73" s="297"/>
      <c r="F73" s="297"/>
      <c r="G73" s="297"/>
      <c r="H73" s="297"/>
      <c r="I73" s="297"/>
      <c r="J73" s="297"/>
    </row>
    <row r="74" spans="1:10">
      <c r="A74" s="296"/>
      <c r="B74" s="297"/>
      <c r="C74" s="297"/>
      <c r="D74" s="297"/>
      <c r="E74" s="297"/>
      <c r="F74" s="297"/>
      <c r="G74" s="297"/>
      <c r="H74" s="297"/>
      <c r="I74" s="297"/>
      <c r="J74" s="297"/>
    </row>
    <row r="75" spans="1:10">
      <c r="A75" s="296"/>
      <c r="B75" s="297"/>
      <c r="C75" s="297"/>
      <c r="D75" s="297"/>
      <c r="E75" s="297"/>
      <c r="F75" s="297"/>
      <c r="G75" s="297"/>
      <c r="H75" s="297"/>
      <c r="I75" s="297"/>
      <c r="J75" s="297"/>
    </row>
    <row r="76" spans="1:10">
      <c r="A76" s="296"/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0">
      <c r="A77" s="296"/>
      <c r="B77" s="297"/>
      <c r="C77" s="297"/>
      <c r="D77" s="297"/>
      <c r="E77" s="297"/>
      <c r="F77" s="297"/>
      <c r="G77" s="297"/>
      <c r="H77" s="297"/>
      <c r="I77" s="297"/>
      <c r="J77" s="297"/>
    </row>
    <row r="78" spans="1:10">
      <c r="A78" s="296"/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0">
      <c r="A79" s="296"/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>
      <c r="A80" s="298"/>
      <c r="B80" s="297"/>
      <c r="C80" s="297"/>
      <c r="D80" s="297"/>
      <c r="E80" s="297"/>
      <c r="F80" s="297"/>
      <c r="G80" s="297"/>
      <c r="H80" s="297"/>
      <c r="I80" s="297"/>
      <c r="J80" s="297"/>
    </row>
    <row r="81" spans="1:10">
      <c r="A81" s="298"/>
      <c r="B81" s="297"/>
      <c r="C81" s="297"/>
      <c r="D81" s="297"/>
      <c r="E81" s="297"/>
      <c r="F81" s="297"/>
      <c r="G81" s="297"/>
      <c r="H81" s="297"/>
      <c r="I81" s="297"/>
      <c r="J81" s="297"/>
    </row>
    <row r="82" spans="1:10">
      <c r="A82" s="298"/>
      <c r="B82" s="297"/>
      <c r="C82" s="297"/>
      <c r="D82" s="297"/>
      <c r="E82" s="297"/>
      <c r="F82" s="297"/>
      <c r="G82" s="297"/>
      <c r="H82" s="297"/>
      <c r="I82" s="297"/>
      <c r="J82" s="297"/>
    </row>
    <row r="83" spans="1:10">
      <c r="A83" s="298"/>
      <c r="B83" s="297"/>
      <c r="C83" s="297"/>
      <c r="D83" s="297"/>
      <c r="E83" s="297"/>
      <c r="F83" s="297"/>
      <c r="G83" s="297"/>
      <c r="H83" s="297"/>
      <c r="I83" s="297"/>
      <c r="J83" s="297"/>
    </row>
    <row r="84" spans="1:10">
      <c r="A84" s="298"/>
      <c r="B84" s="297"/>
      <c r="C84" s="297"/>
      <c r="D84" s="297"/>
      <c r="E84" s="297"/>
      <c r="F84" s="297"/>
      <c r="G84" s="297"/>
      <c r="H84" s="297"/>
      <c r="I84" s="297"/>
      <c r="J84" s="297"/>
    </row>
    <row r="85" spans="1:10">
      <c r="A85" s="298"/>
      <c r="B85" s="297"/>
      <c r="C85" s="297"/>
      <c r="D85" s="297"/>
      <c r="E85" s="297"/>
      <c r="F85" s="297"/>
      <c r="G85" s="297"/>
      <c r="H85" s="297"/>
      <c r="I85" s="297"/>
      <c r="J85" s="297"/>
    </row>
    <row r="86" spans="1:10">
      <c r="A86" s="298"/>
      <c r="B86" s="297"/>
      <c r="C86" s="297"/>
      <c r="D86" s="297"/>
      <c r="E86" s="297"/>
      <c r="F86" s="297"/>
      <c r="G86" s="297"/>
      <c r="H86" s="297"/>
      <c r="I86" s="297"/>
      <c r="J86" s="297"/>
    </row>
    <row r="87" spans="1:10">
      <c r="A87" s="298"/>
      <c r="B87" s="297"/>
      <c r="C87" s="297"/>
      <c r="D87" s="297"/>
      <c r="E87" s="297"/>
      <c r="F87" s="297"/>
      <c r="G87" s="297"/>
      <c r="H87" s="297"/>
      <c r="I87" s="297"/>
      <c r="J87" s="297"/>
    </row>
    <row r="88" spans="1:10">
      <c r="A88" s="298"/>
      <c r="B88" s="297"/>
      <c r="C88" s="297"/>
      <c r="D88" s="297"/>
      <c r="E88" s="297"/>
      <c r="F88" s="297"/>
      <c r="G88" s="297"/>
      <c r="H88" s="297"/>
      <c r="I88" s="297"/>
      <c r="J88" s="297"/>
    </row>
    <row r="89" spans="1:10">
      <c r="A89" s="298"/>
      <c r="B89" s="297"/>
      <c r="C89" s="297"/>
      <c r="D89" s="297"/>
      <c r="E89" s="297"/>
      <c r="F89" s="297"/>
      <c r="G89" s="297"/>
      <c r="H89" s="297"/>
      <c r="I89" s="297"/>
      <c r="J89" s="297"/>
    </row>
    <row r="90" spans="1:10">
      <c r="A90" s="298"/>
      <c r="B90" s="297"/>
      <c r="C90" s="297"/>
      <c r="D90" s="297"/>
      <c r="E90" s="297"/>
      <c r="F90" s="297"/>
      <c r="G90" s="297"/>
      <c r="H90" s="297"/>
      <c r="I90" s="297"/>
      <c r="J90" s="297"/>
    </row>
    <row r="91" spans="1:10">
      <c r="A91" s="298"/>
      <c r="B91" s="297"/>
      <c r="C91" s="297"/>
      <c r="D91" s="297"/>
      <c r="E91" s="297"/>
      <c r="F91" s="297"/>
      <c r="G91" s="297"/>
      <c r="H91" s="297"/>
      <c r="I91" s="297"/>
      <c r="J91" s="297"/>
    </row>
    <row r="92" spans="1:10">
      <c r="A92" s="298"/>
      <c r="B92" s="297"/>
      <c r="C92" s="297"/>
      <c r="D92" s="297"/>
      <c r="E92" s="297"/>
      <c r="F92" s="297"/>
      <c r="G92" s="297"/>
      <c r="H92" s="297"/>
      <c r="I92" s="297"/>
      <c r="J92" s="297"/>
    </row>
    <row r="93" spans="1:10">
      <c r="A93" s="298"/>
      <c r="B93" s="297"/>
      <c r="C93" s="297"/>
      <c r="D93" s="297"/>
      <c r="E93" s="297"/>
      <c r="F93" s="297"/>
      <c r="G93" s="297"/>
      <c r="H93" s="297"/>
      <c r="I93" s="297"/>
      <c r="J93" s="297"/>
    </row>
    <row r="94" spans="1:10">
      <c r="A94" s="298"/>
      <c r="B94" s="297"/>
      <c r="C94" s="297"/>
      <c r="D94" s="297"/>
      <c r="E94" s="297"/>
      <c r="F94" s="297"/>
      <c r="G94" s="297"/>
      <c r="H94" s="297"/>
      <c r="I94" s="297"/>
      <c r="J94" s="297"/>
    </row>
    <row r="95" spans="1:10">
      <c r="A95" s="298"/>
      <c r="B95" s="297"/>
      <c r="C95" s="297"/>
      <c r="D95" s="297"/>
      <c r="E95" s="297"/>
      <c r="F95" s="297"/>
      <c r="G95" s="297"/>
      <c r="H95" s="297"/>
      <c r="I95" s="297"/>
      <c r="J95" s="297"/>
    </row>
    <row r="96" spans="1:10">
      <c r="A96" s="298"/>
      <c r="B96" s="297"/>
      <c r="C96" s="297"/>
      <c r="D96" s="297"/>
      <c r="E96" s="297"/>
      <c r="F96" s="297"/>
      <c r="G96" s="297"/>
      <c r="H96" s="297"/>
      <c r="I96" s="297"/>
      <c r="J96" s="297"/>
    </row>
    <row r="97" spans="1:10">
      <c r="A97" s="298"/>
      <c r="B97" s="297"/>
      <c r="C97" s="297"/>
      <c r="D97" s="297"/>
      <c r="E97" s="297"/>
      <c r="F97" s="297"/>
      <c r="G97" s="297"/>
      <c r="H97" s="297"/>
      <c r="I97" s="297"/>
      <c r="J97" s="297"/>
    </row>
    <row r="98" spans="1:10">
      <c r="A98" s="298"/>
      <c r="B98" s="297"/>
      <c r="C98" s="297"/>
      <c r="D98" s="297"/>
      <c r="E98" s="297"/>
      <c r="F98" s="297"/>
      <c r="G98" s="297"/>
      <c r="H98" s="297"/>
      <c r="I98" s="297"/>
      <c r="J98" s="297"/>
    </row>
    <row r="99" spans="1:10">
      <c r="A99" s="298"/>
      <c r="B99" s="297"/>
      <c r="C99" s="297"/>
      <c r="D99" s="297"/>
      <c r="E99" s="297"/>
      <c r="F99" s="297"/>
      <c r="G99" s="297"/>
      <c r="H99" s="297"/>
      <c r="I99" s="297"/>
      <c r="J99" s="297"/>
    </row>
    <row r="100" spans="1:10">
      <c r="A100" s="298"/>
      <c r="B100" s="297"/>
      <c r="C100" s="297"/>
      <c r="D100" s="297"/>
      <c r="E100" s="297"/>
      <c r="F100" s="297"/>
      <c r="G100" s="297"/>
      <c r="H100" s="297"/>
      <c r="I100" s="297"/>
      <c r="J100" s="297"/>
    </row>
    <row r="101" spans="1:10">
      <c r="A101" s="298"/>
      <c r="B101" s="297"/>
      <c r="C101" s="297"/>
      <c r="D101" s="297"/>
      <c r="E101" s="297"/>
      <c r="F101" s="297"/>
      <c r="G101" s="297"/>
      <c r="H101" s="297"/>
      <c r="I101" s="297"/>
      <c r="J101" s="297"/>
    </row>
    <row r="102" spans="1:10">
      <c r="A102" s="298"/>
      <c r="B102" s="297"/>
      <c r="C102" s="297"/>
      <c r="D102" s="297"/>
      <c r="E102" s="297"/>
      <c r="F102" s="297"/>
      <c r="G102" s="297"/>
      <c r="H102" s="297"/>
      <c r="I102" s="297"/>
      <c r="J102" s="297"/>
    </row>
    <row r="103" spans="1:10">
      <c r="A103" s="298"/>
      <c r="B103" s="297"/>
      <c r="C103" s="297"/>
      <c r="D103" s="297"/>
      <c r="E103" s="297"/>
      <c r="F103" s="297"/>
      <c r="G103" s="297"/>
      <c r="H103" s="297"/>
      <c r="I103" s="297"/>
      <c r="J103" s="297"/>
    </row>
    <row r="104" spans="1:10">
      <c r="A104" s="298"/>
      <c r="B104" s="297"/>
      <c r="C104" s="297"/>
      <c r="D104" s="297"/>
      <c r="E104" s="297"/>
      <c r="F104" s="297"/>
      <c r="G104" s="297"/>
      <c r="H104" s="297"/>
      <c r="I104" s="297"/>
      <c r="J104" s="297"/>
    </row>
    <row r="105" spans="1:10">
      <c r="A105" s="298"/>
      <c r="B105" s="297"/>
      <c r="C105" s="297"/>
      <c r="D105" s="297"/>
      <c r="E105" s="297"/>
      <c r="F105" s="297"/>
      <c r="G105" s="297"/>
      <c r="H105" s="297"/>
      <c r="I105" s="297"/>
      <c r="J105" s="297"/>
    </row>
    <row r="106" spans="1:10">
      <c r="A106" s="298"/>
      <c r="B106" s="297"/>
      <c r="C106" s="297"/>
      <c r="D106" s="297"/>
      <c r="E106" s="297"/>
      <c r="F106" s="297"/>
      <c r="G106" s="297"/>
      <c r="H106" s="297"/>
      <c r="I106" s="297"/>
      <c r="J106" s="297"/>
    </row>
    <row r="107" spans="1:10">
      <c r="A107" s="298"/>
      <c r="B107" s="297"/>
      <c r="C107" s="297"/>
      <c r="D107" s="297"/>
      <c r="E107" s="297"/>
      <c r="F107" s="297"/>
      <c r="G107" s="297"/>
      <c r="H107" s="297"/>
      <c r="I107" s="297"/>
      <c r="J107" s="297"/>
    </row>
    <row r="108" spans="1:10">
      <c r="A108" s="298"/>
      <c r="B108" s="297"/>
      <c r="C108" s="297"/>
      <c r="D108" s="297"/>
      <c r="E108" s="297"/>
      <c r="F108" s="297"/>
      <c r="G108" s="297"/>
      <c r="H108" s="297"/>
      <c r="I108" s="297"/>
      <c r="J108" s="297"/>
    </row>
    <row r="109" spans="1:10">
      <c r="A109" s="298"/>
      <c r="B109" s="297"/>
      <c r="C109" s="297"/>
      <c r="D109" s="297"/>
      <c r="E109" s="297"/>
      <c r="F109" s="297"/>
      <c r="G109" s="297"/>
      <c r="H109" s="297"/>
      <c r="I109" s="297"/>
      <c r="J109" s="297"/>
    </row>
    <row r="110" spans="1:10">
      <c r="A110" s="298"/>
      <c r="B110" s="297"/>
      <c r="C110" s="297"/>
      <c r="D110" s="297"/>
      <c r="E110" s="297"/>
      <c r="F110" s="297"/>
      <c r="G110" s="297"/>
      <c r="H110" s="297"/>
      <c r="I110" s="297"/>
      <c r="J110" s="297"/>
    </row>
    <row r="111" spans="1:10">
      <c r="A111" s="298"/>
      <c r="B111" s="297"/>
      <c r="C111" s="297"/>
      <c r="D111" s="297"/>
      <c r="E111" s="297"/>
      <c r="F111" s="297"/>
      <c r="G111" s="297"/>
      <c r="H111" s="297"/>
      <c r="I111" s="297"/>
      <c r="J111" s="297"/>
    </row>
    <row r="112" spans="1:10">
      <c r="A112" s="298"/>
      <c r="B112" s="297"/>
      <c r="C112" s="297"/>
      <c r="D112" s="297"/>
      <c r="E112" s="297"/>
      <c r="F112" s="297"/>
      <c r="G112" s="297"/>
      <c r="H112" s="297"/>
      <c r="I112" s="297"/>
      <c r="J112" s="297"/>
    </row>
    <row r="113" spans="1:10">
      <c r="A113" s="298"/>
      <c r="B113" s="297"/>
      <c r="C113" s="297"/>
      <c r="D113" s="297"/>
      <c r="E113" s="297"/>
      <c r="F113" s="297"/>
      <c r="G113" s="297"/>
      <c r="H113" s="297"/>
      <c r="I113" s="297"/>
      <c r="J113" s="297"/>
    </row>
    <row r="114" spans="1:10">
      <c r="A114" s="298"/>
      <c r="B114" s="297"/>
      <c r="C114" s="297"/>
      <c r="D114" s="297"/>
      <c r="E114" s="297"/>
      <c r="F114" s="297"/>
      <c r="G114" s="297"/>
      <c r="H114" s="297"/>
      <c r="I114" s="297"/>
      <c r="J114" s="297"/>
    </row>
    <row r="115" spans="1:10">
      <c r="A115" s="298"/>
      <c r="B115" s="297"/>
      <c r="C115" s="297"/>
      <c r="D115" s="297"/>
      <c r="E115" s="297"/>
      <c r="F115" s="297"/>
      <c r="G115" s="297"/>
      <c r="H115" s="297"/>
      <c r="I115" s="297"/>
      <c r="J115" s="29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5:O515"/>
  <sheetViews>
    <sheetView workbookViewId="0">
      <pane xSplit="3" ySplit="8" topLeftCell="G499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11.28515625" style="304" bestFit="1" customWidth="1"/>
    <col min="2" max="2" width="60.140625" style="299" bestFit="1" customWidth="1"/>
    <col min="3" max="3" width="45.140625" style="299" customWidth="1"/>
    <col min="4" max="4" width="16" style="299" bestFit="1" customWidth="1"/>
    <col min="5" max="6" width="14.42578125" style="299" bestFit="1" customWidth="1"/>
    <col min="7" max="7" width="16" style="299" bestFit="1" customWidth="1"/>
    <col min="8" max="8" width="16" style="299" hidden="1" customWidth="1"/>
    <col min="9" max="9" width="14.42578125" style="299" hidden="1" customWidth="1"/>
    <col min="10" max="10" width="16" style="299" hidden="1" customWidth="1"/>
    <col min="11" max="11" width="14.42578125" style="299" hidden="1" customWidth="1"/>
    <col min="12" max="12" width="16" style="299" bestFit="1" customWidth="1"/>
    <col min="13" max="14" width="14.42578125" style="299" bestFit="1" customWidth="1"/>
    <col min="15" max="15" width="16" style="299" bestFit="1" customWidth="1"/>
    <col min="16" max="16384" width="9.140625" style="299"/>
  </cols>
  <sheetData>
    <row r="5" spans="1:15">
      <c r="A5" s="986" t="s">
        <v>382</v>
      </c>
      <c r="B5" s="986"/>
      <c r="C5" s="986"/>
    </row>
    <row r="7" spans="1:15">
      <c r="A7" s="300"/>
      <c r="B7" s="300"/>
      <c r="C7" s="300"/>
      <c r="D7" s="300" t="s">
        <v>383</v>
      </c>
      <c r="E7" s="300" t="s">
        <v>383</v>
      </c>
      <c r="F7" s="300" t="s">
        <v>383</v>
      </c>
      <c r="G7" s="300" t="s">
        <v>383</v>
      </c>
      <c r="H7" s="300" t="s">
        <v>383</v>
      </c>
      <c r="I7" s="300" t="s">
        <v>383</v>
      </c>
      <c r="J7" s="300" t="s">
        <v>383</v>
      </c>
      <c r="K7" s="300" t="s">
        <v>383</v>
      </c>
      <c r="L7" s="300" t="s">
        <v>383</v>
      </c>
      <c r="M7" s="300" t="s">
        <v>384</v>
      </c>
      <c r="N7" s="300" t="s">
        <v>384</v>
      </c>
      <c r="O7" s="300" t="s">
        <v>358</v>
      </c>
    </row>
    <row r="8" spans="1:15">
      <c r="A8" s="301" t="s">
        <v>385</v>
      </c>
      <c r="B8" s="301" t="s">
        <v>386</v>
      </c>
      <c r="C8" s="301" t="s">
        <v>227</v>
      </c>
      <c r="D8" s="302" t="s">
        <v>370</v>
      </c>
      <c r="E8" s="302" t="s">
        <v>371</v>
      </c>
      <c r="F8" s="302" t="s">
        <v>373</v>
      </c>
      <c r="G8" s="302" t="s">
        <v>228</v>
      </c>
      <c r="H8" s="302" t="s">
        <v>387</v>
      </c>
      <c r="I8" s="302" t="s">
        <v>388</v>
      </c>
      <c r="J8" s="302" t="s">
        <v>389</v>
      </c>
      <c r="K8" s="302" t="s">
        <v>390</v>
      </c>
      <c r="L8" s="302" t="s">
        <v>359</v>
      </c>
      <c r="M8" s="302" t="s">
        <v>228</v>
      </c>
      <c r="N8" s="302" t="s">
        <v>359</v>
      </c>
      <c r="O8" s="302" t="s">
        <v>359</v>
      </c>
    </row>
    <row r="9" spans="1:15">
      <c r="A9" s="314" t="s">
        <v>391</v>
      </c>
      <c r="B9" s="315" t="s">
        <v>392</v>
      </c>
      <c r="C9" s="315" t="s">
        <v>233</v>
      </c>
      <c r="D9" s="307">
        <v>0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247134.04</v>
      </c>
      <c r="N9" s="307">
        <v>247134.04</v>
      </c>
      <c r="O9" s="308">
        <v>145957.25</v>
      </c>
    </row>
    <row r="10" spans="1:15">
      <c r="A10" s="314" t="s">
        <v>393</v>
      </c>
      <c r="B10" s="315" t="s">
        <v>392</v>
      </c>
      <c r="C10" s="315" t="s">
        <v>233</v>
      </c>
      <c r="D10" s="307">
        <v>437685.67</v>
      </c>
      <c r="E10" s="307">
        <v>0</v>
      </c>
      <c r="F10" s="307">
        <v>0</v>
      </c>
      <c r="G10" s="307">
        <v>437685.67</v>
      </c>
      <c r="H10" s="307">
        <v>437685.67</v>
      </c>
      <c r="I10" s="307">
        <v>0</v>
      </c>
      <c r="J10" s="307">
        <v>437685.67</v>
      </c>
      <c r="K10" s="307">
        <v>0</v>
      </c>
      <c r="L10" s="307">
        <v>437685.67</v>
      </c>
      <c r="M10" s="307">
        <v>0</v>
      </c>
      <c r="N10" s="307">
        <v>0</v>
      </c>
      <c r="O10" s="308">
        <v>0</v>
      </c>
    </row>
    <row r="11" spans="1:15">
      <c r="A11" s="314" t="s">
        <v>394</v>
      </c>
      <c r="B11" s="315" t="s">
        <v>395</v>
      </c>
      <c r="C11" s="315" t="s">
        <v>233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8">
        <v>0</v>
      </c>
    </row>
    <row r="12" spans="1:15">
      <c r="A12" s="314" t="s">
        <v>396</v>
      </c>
      <c r="B12" s="315" t="s">
        <v>397</v>
      </c>
      <c r="C12" s="315" t="s">
        <v>233</v>
      </c>
      <c r="D12" s="307">
        <v>1155910.1000000001</v>
      </c>
      <c r="E12" s="307">
        <v>-522533.35</v>
      </c>
      <c r="F12" s="307">
        <v>0</v>
      </c>
      <c r="G12" s="307">
        <v>633376.75</v>
      </c>
      <c r="H12" s="307">
        <v>1155910.1000000001</v>
      </c>
      <c r="I12" s="307">
        <v>-522533.35</v>
      </c>
      <c r="J12" s="307">
        <v>633376.75</v>
      </c>
      <c r="K12" s="307">
        <v>0</v>
      </c>
      <c r="L12" s="307">
        <v>633376.75</v>
      </c>
      <c r="M12" s="307">
        <v>0</v>
      </c>
      <c r="N12" s="307">
        <v>0</v>
      </c>
      <c r="O12" s="308">
        <v>0</v>
      </c>
    </row>
    <row r="13" spans="1:15">
      <c r="A13" s="314" t="s">
        <v>398</v>
      </c>
      <c r="B13" s="315" t="s">
        <v>399</v>
      </c>
      <c r="C13" s="315" t="s">
        <v>233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8">
        <v>0</v>
      </c>
    </row>
    <row r="14" spans="1:15">
      <c r="A14" s="314" t="s">
        <v>400</v>
      </c>
      <c r="B14" s="315" t="s">
        <v>401</v>
      </c>
      <c r="C14" s="315" t="s">
        <v>233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8">
        <v>0</v>
      </c>
    </row>
    <row r="15" spans="1:15">
      <c r="A15" s="314" t="s">
        <v>402</v>
      </c>
      <c r="B15" s="315" t="s">
        <v>403</v>
      </c>
      <c r="C15" s="315" t="s">
        <v>233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8">
        <v>0</v>
      </c>
    </row>
    <row r="16" spans="1:15">
      <c r="A16" s="314" t="s">
        <v>404</v>
      </c>
      <c r="B16" s="315" t="s">
        <v>405</v>
      </c>
      <c r="C16" s="315" t="s">
        <v>233</v>
      </c>
      <c r="D16" s="307">
        <v>0</v>
      </c>
      <c r="E16" s="307">
        <v>0</v>
      </c>
      <c r="F16" s="307">
        <v>0</v>
      </c>
      <c r="G16" s="307">
        <v>0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8">
        <v>0</v>
      </c>
    </row>
    <row r="17" spans="1:15">
      <c r="A17" s="314" t="s">
        <v>406</v>
      </c>
      <c r="B17" s="315" t="s">
        <v>403</v>
      </c>
      <c r="C17" s="315" t="s">
        <v>233</v>
      </c>
      <c r="D17" s="307">
        <v>0</v>
      </c>
      <c r="E17" s="307">
        <v>0</v>
      </c>
      <c r="F17" s="307">
        <v>0</v>
      </c>
      <c r="G17" s="307">
        <v>0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16496.57</v>
      </c>
      <c r="N17" s="307">
        <v>16496.57</v>
      </c>
      <c r="O17" s="308">
        <v>16506.830000000002</v>
      </c>
    </row>
    <row r="18" spans="1:15">
      <c r="A18" s="314" t="s">
        <v>407</v>
      </c>
      <c r="B18" s="315" t="s">
        <v>408</v>
      </c>
      <c r="C18" s="315" t="s">
        <v>233</v>
      </c>
      <c r="D18" s="307">
        <v>2209219.13</v>
      </c>
      <c r="E18" s="307">
        <v>0</v>
      </c>
      <c r="F18" s="307">
        <v>0</v>
      </c>
      <c r="G18" s="307">
        <v>2209219.13</v>
      </c>
      <c r="H18" s="307">
        <v>2209219.13</v>
      </c>
      <c r="I18" s="307">
        <v>0</v>
      </c>
      <c r="J18" s="307">
        <v>2209219.13</v>
      </c>
      <c r="K18" s="307">
        <v>0</v>
      </c>
      <c r="L18" s="307">
        <v>2209219.13</v>
      </c>
      <c r="M18" s="307">
        <v>0</v>
      </c>
      <c r="N18" s="307">
        <v>0</v>
      </c>
      <c r="O18" s="308">
        <v>0</v>
      </c>
    </row>
    <row r="19" spans="1:15">
      <c r="A19" s="314" t="s">
        <v>409</v>
      </c>
      <c r="B19" s="315" t="s">
        <v>410</v>
      </c>
      <c r="C19" s="315" t="s">
        <v>233</v>
      </c>
      <c r="D19" s="307">
        <v>208175.23</v>
      </c>
      <c r="E19" s="307">
        <v>0</v>
      </c>
      <c r="F19" s="307">
        <v>0</v>
      </c>
      <c r="G19" s="307">
        <v>208175.23</v>
      </c>
      <c r="H19" s="307">
        <v>208175.23</v>
      </c>
      <c r="I19" s="307">
        <v>0</v>
      </c>
      <c r="J19" s="307">
        <v>208175.23</v>
      </c>
      <c r="K19" s="307">
        <v>0</v>
      </c>
      <c r="L19" s="307">
        <v>208175.23</v>
      </c>
      <c r="M19" s="307">
        <v>0</v>
      </c>
      <c r="N19" s="307">
        <v>0</v>
      </c>
      <c r="O19" s="308">
        <v>0</v>
      </c>
    </row>
    <row r="20" spans="1:15">
      <c r="A20" s="314" t="s">
        <v>411</v>
      </c>
      <c r="B20" s="315" t="s">
        <v>412</v>
      </c>
      <c r="C20" s="315" t="s">
        <v>233</v>
      </c>
      <c r="D20" s="307">
        <v>10401753.970000001</v>
      </c>
      <c r="E20" s="307">
        <v>0</v>
      </c>
      <c r="F20" s="307">
        <v>0</v>
      </c>
      <c r="G20" s="307">
        <v>10401753.970000001</v>
      </c>
      <c r="H20" s="307">
        <v>10401753.970000001</v>
      </c>
      <c r="I20" s="307">
        <v>0</v>
      </c>
      <c r="J20" s="307">
        <v>10401753.970000001</v>
      </c>
      <c r="K20" s="307">
        <v>0</v>
      </c>
      <c r="L20" s="307">
        <v>10401753.970000001</v>
      </c>
      <c r="M20" s="307">
        <v>0</v>
      </c>
      <c r="N20" s="307">
        <v>0</v>
      </c>
      <c r="O20" s="308">
        <v>0</v>
      </c>
    </row>
    <row r="21" spans="1:15">
      <c r="A21" s="314" t="s">
        <v>413</v>
      </c>
      <c r="B21" s="315" t="s">
        <v>414</v>
      </c>
      <c r="C21" s="315" t="s">
        <v>233</v>
      </c>
      <c r="D21" s="307">
        <v>102888.03</v>
      </c>
      <c r="E21" s="307">
        <v>0</v>
      </c>
      <c r="F21" s="307">
        <v>0</v>
      </c>
      <c r="G21" s="307">
        <v>102888.03</v>
      </c>
      <c r="H21" s="307">
        <v>102888.03</v>
      </c>
      <c r="I21" s="307">
        <v>0</v>
      </c>
      <c r="J21" s="307">
        <v>102888.03</v>
      </c>
      <c r="K21" s="307">
        <v>0</v>
      </c>
      <c r="L21" s="307">
        <v>102888.03</v>
      </c>
      <c r="M21" s="307">
        <v>0</v>
      </c>
      <c r="N21" s="307">
        <v>0</v>
      </c>
      <c r="O21" s="308">
        <v>0</v>
      </c>
    </row>
    <row r="22" spans="1:15">
      <c r="A22" s="314" t="s">
        <v>440</v>
      </c>
      <c r="B22" s="315" t="s">
        <v>441</v>
      </c>
      <c r="C22" s="315" t="s">
        <v>233</v>
      </c>
      <c r="D22" s="307">
        <v>19999815.07</v>
      </c>
      <c r="E22" s="307">
        <v>0</v>
      </c>
      <c r="F22" s="307">
        <v>0</v>
      </c>
      <c r="G22" s="307">
        <v>19999815.07</v>
      </c>
      <c r="H22" s="307">
        <v>19999815.07</v>
      </c>
      <c r="I22" s="307">
        <v>0</v>
      </c>
      <c r="J22" s="307">
        <v>19999815.07</v>
      </c>
      <c r="K22" s="307">
        <v>0</v>
      </c>
      <c r="L22" s="307">
        <v>19999815.07</v>
      </c>
      <c r="M22" s="307">
        <v>0</v>
      </c>
      <c r="N22" s="307">
        <v>0</v>
      </c>
      <c r="O22" s="308">
        <v>0</v>
      </c>
    </row>
    <row r="23" spans="1:15">
      <c r="A23" s="314" t="s">
        <v>415</v>
      </c>
      <c r="B23" s="315" t="s">
        <v>416</v>
      </c>
      <c r="C23" s="315" t="s">
        <v>233</v>
      </c>
      <c r="D23" s="307">
        <v>0</v>
      </c>
      <c r="E23" s="307">
        <v>0</v>
      </c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8">
        <v>7482301.0099999998</v>
      </c>
    </row>
    <row r="24" spans="1:15">
      <c r="A24" s="314" t="s">
        <v>417</v>
      </c>
      <c r="B24" s="315" t="s">
        <v>418</v>
      </c>
      <c r="C24" s="315" t="s">
        <v>233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8">
        <v>0</v>
      </c>
    </row>
    <row r="25" spans="1:15">
      <c r="A25" s="314" t="s">
        <v>419</v>
      </c>
      <c r="B25" s="315" t="s">
        <v>420</v>
      </c>
      <c r="C25" s="315" t="s">
        <v>233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8">
        <v>0</v>
      </c>
    </row>
    <row r="26" spans="1:15">
      <c r="A26" s="314" t="s">
        <v>421</v>
      </c>
      <c r="B26" s="315" t="s">
        <v>422</v>
      </c>
      <c r="C26" s="315" t="s">
        <v>233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5000</v>
      </c>
      <c r="N26" s="307">
        <v>5000</v>
      </c>
      <c r="O26" s="308">
        <v>5000</v>
      </c>
    </row>
    <row r="27" spans="1:15">
      <c r="A27" s="314" t="s">
        <v>423</v>
      </c>
      <c r="B27" s="315" t="s">
        <v>405</v>
      </c>
      <c r="C27" s="315" t="s">
        <v>233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146.38999999999999</v>
      </c>
      <c r="N27" s="307">
        <v>146.38999999999999</v>
      </c>
      <c r="O27" s="308">
        <v>146.47999999999999</v>
      </c>
    </row>
    <row r="28" spans="1:15">
      <c r="A28" s="314" t="s">
        <v>424</v>
      </c>
      <c r="B28" s="315" t="s">
        <v>408</v>
      </c>
      <c r="C28" s="315" t="s">
        <v>233</v>
      </c>
      <c r="D28" s="307">
        <v>0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1191501.68</v>
      </c>
      <c r="N28" s="307">
        <v>1191501.68</v>
      </c>
      <c r="O28" s="308">
        <v>675570.32</v>
      </c>
    </row>
    <row r="29" spans="1:15">
      <c r="A29" s="314" t="s">
        <v>425</v>
      </c>
      <c r="B29" s="315" t="s">
        <v>410</v>
      </c>
      <c r="C29" s="315" t="s">
        <v>233</v>
      </c>
      <c r="D29" s="307">
        <v>0</v>
      </c>
      <c r="E29" s="307">
        <v>0</v>
      </c>
      <c r="F29" s="307">
        <v>0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5907.83</v>
      </c>
      <c r="N29" s="307">
        <v>5907.83</v>
      </c>
      <c r="O29" s="308">
        <v>113780.08</v>
      </c>
    </row>
    <row r="30" spans="1:15">
      <c r="A30" s="314" t="s">
        <v>426</v>
      </c>
      <c r="B30" s="315" t="s">
        <v>427</v>
      </c>
      <c r="C30" s="315" t="s">
        <v>233</v>
      </c>
      <c r="D30" s="307">
        <v>0</v>
      </c>
      <c r="E30" s="307">
        <v>0</v>
      </c>
      <c r="F30" s="307">
        <v>0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5000</v>
      </c>
      <c r="N30" s="307">
        <v>5000</v>
      </c>
      <c r="O30" s="308">
        <v>5000</v>
      </c>
    </row>
    <row r="31" spans="1:15">
      <c r="A31" s="314" t="s">
        <v>428</v>
      </c>
      <c r="B31" s="315" t="s">
        <v>412</v>
      </c>
      <c r="C31" s="315" t="s">
        <v>233</v>
      </c>
      <c r="D31" s="307">
        <v>0</v>
      </c>
      <c r="E31" s="307">
        <v>0</v>
      </c>
      <c r="F31" s="307">
        <v>0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-33395766.690000001</v>
      </c>
      <c r="N31" s="307">
        <v>-33395766.690000001</v>
      </c>
      <c r="O31" s="308">
        <v>4631766.6500000004</v>
      </c>
    </row>
    <row r="32" spans="1:15">
      <c r="A32" s="314" t="s">
        <v>429</v>
      </c>
      <c r="B32" s="315" t="s">
        <v>430</v>
      </c>
      <c r="C32" s="315" t="s">
        <v>233</v>
      </c>
      <c r="D32" s="307">
        <v>0</v>
      </c>
      <c r="E32" s="307">
        <v>0</v>
      </c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5000</v>
      </c>
      <c r="N32" s="307">
        <v>5000</v>
      </c>
      <c r="O32" s="308">
        <v>5000</v>
      </c>
    </row>
    <row r="33" spans="1:15">
      <c r="A33" s="314" t="s">
        <v>431</v>
      </c>
      <c r="B33" s="315" t="s">
        <v>432</v>
      </c>
      <c r="C33" s="315" t="s">
        <v>233</v>
      </c>
      <c r="D33" s="307">
        <v>0</v>
      </c>
      <c r="E33" s="307">
        <v>0</v>
      </c>
      <c r="F33" s="307">
        <v>0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3000</v>
      </c>
      <c r="N33" s="307">
        <v>3000</v>
      </c>
      <c r="O33" s="308">
        <v>3000</v>
      </c>
    </row>
    <row r="34" spans="1:15">
      <c r="A34" s="314" t="s">
        <v>433</v>
      </c>
      <c r="B34" s="315" t="s">
        <v>414</v>
      </c>
      <c r="C34" s="315" t="s">
        <v>233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225457.31</v>
      </c>
      <c r="N34" s="307">
        <v>225457.31</v>
      </c>
      <c r="O34" s="308">
        <v>6548.21</v>
      </c>
    </row>
    <row r="35" spans="1:15">
      <c r="A35" s="314" t="s">
        <v>434</v>
      </c>
      <c r="B35" s="315" t="s">
        <v>435</v>
      </c>
      <c r="C35" s="315" t="s">
        <v>233</v>
      </c>
      <c r="D35" s="307">
        <v>0</v>
      </c>
      <c r="E35" s="307">
        <v>0</v>
      </c>
      <c r="F35" s="307">
        <v>0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108565.54</v>
      </c>
      <c r="N35" s="307">
        <v>108565.54</v>
      </c>
      <c r="O35" s="308">
        <v>0</v>
      </c>
    </row>
    <row r="36" spans="1:15">
      <c r="A36" s="314" t="s">
        <v>436</v>
      </c>
      <c r="B36" s="315" t="s">
        <v>437</v>
      </c>
      <c r="C36" s="315" t="s">
        <v>233</v>
      </c>
      <c r="D36" s="307">
        <v>0</v>
      </c>
      <c r="E36" s="307">
        <v>0</v>
      </c>
      <c r="F36" s="307">
        <v>0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8">
        <v>10000</v>
      </c>
    </row>
    <row r="37" spans="1:15">
      <c r="A37" s="314" t="s">
        <v>438</v>
      </c>
      <c r="B37" s="315" t="s">
        <v>439</v>
      </c>
      <c r="C37" s="315" t="s">
        <v>233</v>
      </c>
      <c r="D37" s="307">
        <v>0</v>
      </c>
      <c r="E37" s="307">
        <v>0</v>
      </c>
      <c r="F37" s="307">
        <v>0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8">
        <v>5000</v>
      </c>
    </row>
    <row r="38" spans="1:15">
      <c r="A38" s="314" t="s">
        <v>442</v>
      </c>
      <c r="B38" s="315" t="s">
        <v>443</v>
      </c>
      <c r="C38" s="315" t="s">
        <v>235</v>
      </c>
      <c r="D38" s="307">
        <v>0</v>
      </c>
      <c r="E38" s="307">
        <v>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905499648</v>
      </c>
      <c r="N38" s="307">
        <v>905499648</v>
      </c>
      <c r="O38" s="308">
        <v>-1449230893.3900001</v>
      </c>
    </row>
    <row r="39" spans="1:15">
      <c r="A39" s="314" t="s">
        <v>444</v>
      </c>
      <c r="B39" s="315" t="s">
        <v>443</v>
      </c>
      <c r="C39" s="315" t="s">
        <v>235</v>
      </c>
      <c r="D39" s="307">
        <v>1205058148.49</v>
      </c>
      <c r="E39" s="307">
        <v>144539110.00999999</v>
      </c>
      <c r="F39" s="307">
        <v>0</v>
      </c>
      <c r="G39" s="307">
        <v>1349597258.5</v>
      </c>
      <c r="H39" s="307">
        <v>1205058148.49</v>
      </c>
      <c r="I39" s="307">
        <v>144539110.00999999</v>
      </c>
      <c r="J39" s="307">
        <v>1349597258.5</v>
      </c>
      <c r="K39" s="307">
        <v>0</v>
      </c>
      <c r="L39" s="307">
        <v>1349597258.5</v>
      </c>
      <c r="M39" s="307">
        <v>0</v>
      </c>
      <c r="N39" s="307">
        <v>0</v>
      </c>
      <c r="O39" s="308">
        <v>0</v>
      </c>
    </row>
    <row r="40" spans="1:15">
      <c r="A40" s="314" t="s">
        <v>445</v>
      </c>
      <c r="B40" s="315" t="s">
        <v>446</v>
      </c>
      <c r="C40" s="315" t="s">
        <v>235</v>
      </c>
      <c r="D40" s="307">
        <v>-1205058148.49</v>
      </c>
      <c r="E40" s="307">
        <v>-144539110.00999999</v>
      </c>
      <c r="F40" s="307">
        <v>0</v>
      </c>
      <c r="G40" s="307">
        <v>-1349597258.5</v>
      </c>
      <c r="H40" s="307">
        <v>-1205058148.49</v>
      </c>
      <c r="I40" s="307">
        <v>-144539110.00999999</v>
      </c>
      <c r="J40" s="307">
        <v>-1349597258.5</v>
      </c>
      <c r="K40" s="307">
        <v>0</v>
      </c>
      <c r="L40" s="307">
        <v>-1349597258.5</v>
      </c>
      <c r="M40" s="307">
        <v>0</v>
      </c>
      <c r="N40" s="307">
        <v>0</v>
      </c>
      <c r="O40" s="308">
        <v>0</v>
      </c>
    </row>
    <row r="41" spans="1:15">
      <c r="A41" s="314" t="s">
        <v>447</v>
      </c>
      <c r="B41" s="315" t="s">
        <v>446</v>
      </c>
      <c r="C41" s="315" t="s">
        <v>235</v>
      </c>
      <c r="D41" s="307">
        <v>0</v>
      </c>
      <c r="E41" s="307">
        <v>0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-905499648</v>
      </c>
      <c r="N41" s="307">
        <v>-905499648</v>
      </c>
      <c r="O41" s="308">
        <v>1449230893.3900001</v>
      </c>
    </row>
    <row r="42" spans="1:15">
      <c r="A42" s="314" t="s">
        <v>448</v>
      </c>
      <c r="B42" s="315" t="s">
        <v>449</v>
      </c>
      <c r="C42" s="315" t="s">
        <v>241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7">
        <v>0</v>
      </c>
      <c r="J42" s="307">
        <v>0</v>
      </c>
      <c r="K42" s="307">
        <v>0</v>
      </c>
      <c r="L42" s="307">
        <v>0</v>
      </c>
      <c r="M42" s="307">
        <v>0</v>
      </c>
      <c r="N42" s="307">
        <v>0</v>
      </c>
      <c r="O42" s="308">
        <v>0</v>
      </c>
    </row>
    <row r="43" spans="1:15">
      <c r="A43" s="314" t="s">
        <v>450</v>
      </c>
      <c r="B43" s="315" t="s">
        <v>449</v>
      </c>
      <c r="C43" s="315" t="s">
        <v>241</v>
      </c>
      <c r="D43" s="307">
        <v>0</v>
      </c>
      <c r="E43" s="307">
        <v>0</v>
      </c>
      <c r="F43" s="307">
        <v>0</v>
      </c>
      <c r="G43" s="307">
        <v>0</v>
      </c>
      <c r="H43" s="307">
        <v>0</v>
      </c>
      <c r="I43" s="307">
        <v>0</v>
      </c>
      <c r="J43" s="307">
        <v>0</v>
      </c>
      <c r="K43" s="307">
        <v>0</v>
      </c>
      <c r="L43" s="307">
        <v>0</v>
      </c>
      <c r="M43" s="307">
        <v>353560339.01999998</v>
      </c>
      <c r="N43" s="307">
        <v>353560339.01999998</v>
      </c>
      <c r="O43" s="308">
        <v>1000416720.38</v>
      </c>
    </row>
    <row r="44" spans="1:15">
      <c r="A44" s="314" t="s">
        <v>451</v>
      </c>
      <c r="B44" s="315" t="s">
        <v>452</v>
      </c>
      <c r="C44" s="315" t="s">
        <v>241</v>
      </c>
      <c r="D44" s="307">
        <v>0</v>
      </c>
      <c r="E44" s="307">
        <v>0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7">
        <v>0</v>
      </c>
      <c r="L44" s="307">
        <v>0</v>
      </c>
      <c r="M44" s="307">
        <v>0</v>
      </c>
      <c r="N44" s="307">
        <v>0</v>
      </c>
      <c r="O44" s="308">
        <v>2782904.04</v>
      </c>
    </row>
    <row r="45" spans="1:15">
      <c r="A45" s="314" t="s">
        <v>453</v>
      </c>
      <c r="B45" s="315" t="s">
        <v>454</v>
      </c>
      <c r="C45" s="315" t="s">
        <v>241</v>
      </c>
      <c r="D45" s="307">
        <v>0</v>
      </c>
      <c r="E45" s="307">
        <v>0</v>
      </c>
      <c r="F45" s="307">
        <v>0</v>
      </c>
      <c r="G45" s="307">
        <v>0</v>
      </c>
      <c r="H45" s="307">
        <v>0</v>
      </c>
      <c r="I45" s="307">
        <v>0</v>
      </c>
      <c r="J45" s="307">
        <v>0</v>
      </c>
      <c r="K45" s="307">
        <v>0</v>
      </c>
      <c r="L45" s="307">
        <v>0</v>
      </c>
      <c r="M45" s="307">
        <v>0</v>
      </c>
      <c r="N45" s="307">
        <v>0</v>
      </c>
      <c r="O45" s="308">
        <v>29407524.68</v>
      </c>
    </row>
    <row r="46" spans="1:15">
      <c r="A46" s="314" t="s">
        <v>455</v>
      </c>
      <c r="B46" s="315" t="s">
        <v>456</v>
      </c>
      <c r="C46" s="315" t="s">
        <v>241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307">
        <v>0</v>
      </c>
      <c r="L46" s="307">
        <v>0</v>
      </c>
      <c r="M46" s="307">
        <v>331346000</v>
      </c>
      <c r="N46" s="307">
        <v>331346000</v>
      </c>
      <c r="O46" s="308">
        <v>180000000</v>
      </c>
    </row>
    <row r="47" spans="1:15">
      <c r="A47" s="314" t="s">
        <v>457</v>
      </c>
      <c r="B47" s="315" t="s">
        <v>449</v>
      </c>
      <c r="C47" s="315" t="s">
        <v>241</v>
      </c>
      <c r="D47" s="307">
        <v>632154540.77999997</v>
      </c>
      <c r="E47" s="307">
        <v>2855229.97</v>
      </c>
      <c r="F47" s="307">
        <v>0</v>
      </c>
      <c r="G47" s="307">
        <v>635009770.75</v>
      </c>
      <c r="H47" s="307">
        <v>632154540.77999997</v>
      </c>
      <c r="I47" s="307">
        <v>2855229.97</v>
      </c>
      <c r="J47" s="307">
        <v>635009770.75</v>
      </c>
      <c r="K47" s="307">
        <v>0</v>
      </c>
      <c r="L47" s="307">
        <v>635009770.75</v>
      </c>
      <c r="M47" s="307">
        <v>0</v>
      </c>
      <c r="N47" s="307">
        <v>0</v>
      </c>
      <c r="O47" s="308">
        <v>0</v>
      </c>
    </row>
    <row r="48" spans="1:15">
      <c r="A48" s="314" t="s">
        <v>458</v>
      </c>
      <c r="B48" s="315" t="s">
        <v>459</v>
      </c>
      <c r="C48" s="315" t="s">
        <v>241</v>
      </c>
      <c r="D48" s="307">
        <v>166117904.69999999</v>
      </c>
      <c r="E48" s="307">
        <v>-3399782.92</v>
      </c>
      <c r="F48" s="307">
        <v>0</v>
      </c>
      <c r="G48" s="307">
        <v>162718121.78</v>
      </c>
      <c r="H48" s="307">
        <v>166117904.69999999</v>
      </c>
      <c r="I48" s="307">
        <v>-3399782.92</v>
      </c>
      <c r="J48" s="307">
        <v>162718121.78</v>
      </c>
      <c r="K48" s="307">
        <v>0</v>
      </c>
      <c r="L48" s="307">
        <v>162718121.78</v>
      </c>
      <c r="M48" s="307">
        <v>0</v>
      </c>
      <c r="N48" s="307">
        <v>0</v>
      </c>
      <c r="O48" s="308">
        <v>0</v>
      </c>
    </row>
    <row r="49" spans="1:15">
      <c r="A49" s="314" t="s">
        <v>460</v>
      </c>
      <c r="B49" s="315" t="s">
        <v>452</v>
      </c>
      <c r="C49" s="315" t="s">
        <v>241</v>
      </c>
      <c r="D49" s="307">
        <v>3748628.22</v>
      </c>
      <c r="E49" s="307">
        <v>0</v>
      </c>
      <c r="F49" s="307">
        <v>0</v>
      </c>
      <c r="G49" s="307">
        <v>3748628.22</v>
      </c>
      <c r="H49" s="307">
        <v>3748628.22</v>
      </c>
      <c r="I49" s="307">
        <v>0</v>
      </c>
      <c r="J49" s="307">
        <v>3748628.22</v>
      </c>
      <c r="K49" s="307">
        <v>0</v>
      </c>
      <c r="L49" s="307">
        <v>3748628.22</v>
      </c>
      <c r="M49" s="307">
        <v>0</v>
      </c>
      <c r="N49" s="307">
        <v>0</v>
      </c>
      <c r="O49" s="308">
        <v>0</v>
      </c>
    </row>
    <row r="50" spans="1:15">
      <c r="A50" s="314" t="s">
        <v>461</v>
      </c>
      <c r="B50" s="315" t="s">
        <v>462</v>
      </c>
      <c r="C50" s="315" t="s">
        <v>241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7">
        <v>0</v>
      </c>
      <c r="J50" s="307">
        <v>0</v>
      </c>
      <c r="K50" s="307">
        <v>0</v>
      </c>
      <c r="L50" s="307">
        <v>0</v>
      </c>
      <c r="M50" s="307">
        <v>0</v>
      </c>
      <c r="N50" s="307">
        <v>0</v>
      </c>
      <c r="O50" s="308">
        <v>0</v>
      </c>
    </row>
    <row r="51" spans="1:15">
      <c r="A51" s="314" t="s">
        <v>463</v>
      </c>
      <c r="B51" s="315" t="s">
        <v>464</v>
      </c>
      <c r="C51" s="315" t="s">
        <v>241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L51" s="307">
        <v>0</v>
      </c>
      <c r="M51" s="307">
        <v>0</v>
      </c>
      <c r="N51" s="307">
        <v>0</v>
      </c>
      <c r="O51" s="308">
        <v>0</v>
      </c>
    </row>
    <row r="52" spans="1:15">
      <c r="A52" s="314" t="s">
        <v>465</v>
      </c>
      <c r="B52" s="315" t="s">
        <v>466</v>
      </c>
      <c r="C52" s="315" t="s">
        <v>241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7">
        <v>0</v>
      </c>
      <c r="L52" s="307">
        <v>0</v>
      </c>
      <c r="M52" s="307">
        <v>0</v>
      </c>
      <c r="N52" s="307">
        <v>0</v>
      </c>
      <c r="O52" s="308">
        <v>0</v>
      </c>
    </row>
    <row r="53" spans="1:15">
      <c r="A53" s="314" t="s">
        <v>467</v>
      </c>
      <c r="B53" s="315" t="s">
        <v>468</v>
      </c>
      <c r="C53" s="315" t="s">
        <v>241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7">
        <v>0</v>
      </c>
      <c r="J53" s="307">
        <v>0</v>
      </c>
      <c r="K53" s="307">
        <v>0</v>
      </c>
      <c r="L53" s="307">
        <v>0</v>
      </c>
      <c r="M53" s="307">
        <v>0</v>
      </c>
      <c r="N53" s="307">
        <v>0</v>
      </c>
      <c r="O53" s="308">
        <v>0</v>
      </c>
    </row>
    <row r="54" spans="1:15">
      <c r="A54" s="314" t="s">
        <v>469</v>
      </c>
      <c r="B54" s="315" t="s">
        <v>470</v>
      </c>
      <c r="C54" s="315" t="s">
        <v>241</v>
      </c>
      <c r="D54" s="307">
        <v>0</v>
      </c>
      <c r="E54" s="307">
        <v>0</v>
      </c>
      <c r="F54" s="307">
        <v>0</v>
      </c>
      <c r="G54" s="307">
        <v>0</v>
      </c>
      <c r="H54" s="307">
        <v>0</v>
      </c>
      <c r="I54" s="307">
        <v>0</v>
      </c>
      <c r="J54" s="307">
        <v>0</v>
      </c>
      <c r="K54" s="307">
        <v>0</v>
      </c>
      <c r="L54" s="307">
        <v>0</v>
      </c>
      <c r="M54" s="307">
        <v>0</v>
      </c>
      <c r="N54" s="307">
        <v>0</v>
      </c>
      <c r="O54" s="308">
        <v>0</v>
      </c>
    </row>
    <row r="55" spans="1:15">
      <c r="A55" s="314" t="s">
        <v>471</v>
      </c>
      <c r="B55" s="315" t="s">
        <v>472</v>
      </c>
      <c r="C55" s="315" t="s">
        <v>241</v>
      </c>
      <c r="D55" s="307">
        <v>1711218.65</v>
      </c>
      <c r="E55" s="307">
        <v>0</v>
      </c>
      <c r="F55" s="307">
        <v>0</v>
      </c>
      <c r="G55" s="307">
        <v>1711218.65</v>
      </c>
      <c r="H55" s="307">
        <v>1711218.65</v>
      </c>
      <c r="I55" s="307">
        <v>0</v>
      </c>
      <c r="J55" s="307">
        <v>1711218.65</v>
      </c>
      <c r="K55" s="307">
        <v>0</v>
      </c>
      <c r="L55" s="307">
        <v>1711218.65</v>
      </c>
      <c r="M55" s="307">
        <v>0</v>
      </c>
      <c r="N55" s="307">
        <v>0</v>
      </c>
      <c r="O55" s="308">
        <v>0</v>
      </c>
    </row>
    <row r="56" spans="1:15">
      <c r="A56" s="314" t="s">
        <v>473</v>
      </c>
      <c r="B56" s="315" t="s">
        <v>454</v>
      </c>
      <c r="C56" s="315" t="s">
        <v>241</v>
      </c>
      <c r="D56" s="307">
        <v>29568551.16</v>
      </c>
      <c r="E56" s="307">
        <v>0</v>
      </c>
      <c r="F56" s="307">
        <v>0</v>
      </c>
      <c r="G56" s="307">
        <v>29568551.16</v>
      </c>
      <c r="H56" s="307">
        <v>29568551.16</v>
      </c>
      <c r="I56" s="307">
        <v>0</v>
      </c>
      <c r="J56" s="307">
        <v>29568551.16</v>
      </c>
      <c r="K56" s="307">
        <v>0</v>
      </c>
      <c r="L56" s="307">
        <v>29568551.16</v>
      </c>
      <c r="M56" s="307">
        <v>0</v>
      </c>
      <c r="N56" s="307">
        <v>0</v>
      </c>
      <c r="O56" s="308">
        <v>0</v>
      </c>
    </row>
    <row r="57" spans="1:15">
      <c r="A57" s="314" t="s">
        <v>474</v>
      </c>
      <c r="B57" s="315" t="s">
        <v>475</v>
      </c>
      <c r="C57" s="315" t="s">
        <v>241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7">
        <v>0</v>
      </c>
      <c r="J57" s="307">
        <v>0</v>
      </c>
      <c r="K57" s="307">
        <v>0</v>
      </c>
      <c r="L57" s="307">
        <v>0</v>
      </c>
      <c r="M57" s="307">
        <v>0</v>
      </c>
      <c r="N57" s="307">
        <v>0</v>
      </c>
      <c r="O57" s="308">
        <v>0</v>
      </c>
    </row>
    <row r="58" spans="1:15">
      <c r="A58" s="314" t="s">
        <v>476</v>
      </c>
      <c r="B58" s="315" t="s">
        <v>477</v>
      </c>
      <c r="C58" s="315" t="s">
        <v>241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307">
        <v>0</v>
      </c>
      <c r="L58" s="307">
        <v>0</v>
      </c>
      <c r="M58" s="307">
        <v>0</v>
      </c>
      <c r="N58" s="307">
        <v>0</v>
      </c>
      <c r="O58" s="308">
        <v>0</v>
      </c>
    </row>
    <row r="59" spans="1:15">
      <c r="A59" s="314" t="s">
        <v>478</v>
      </c>
      <c r="B59" s="315" t="s">
        <v>479</v>
      </c>
      <c r="C59" s="315" t="s">
        <v>241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7">
        <v>0</v>
      </c>
      <c r="J59" s="307">
        <v>0</v>
      </c>
      <c r="K59" s="307">
        <v>0</v>
      </c>
      <c r="L59" s="307">
        <v>0</v>
      </c>
      <c r="M59" s="307">
        <v>0</v>
      </c>
      <c r="N59" s="307">
        <v>0</v>
      </c>
      <c r="O59" s="308">
        <v>0</v>
      </c>
    </row>
    <row r="60" spans="1:15">
      <c r="A60" s="314" t="s">
        <v>480</v>
      </c>
      <c r="B60" s="315" t="s">
        <v>481</v>
      </c>
      <c r="C60" s="315" t="s">
        <v>241</v>
      </c>
      <c r="D60" s="307">
        <v>0</v>
      </c>
      <c r="E60" s="307">
        <v>0</v>
      </c>
      <c r="F60" s="307">
        <v>0</v>
      </c>
      <c r="G60" s="307">
        <v>0</v>
      </c>
      <c r="H60" s="307">
        <v>0</v>
      </c>
      <c r="I60" s="307">
        <v>0</v>
      </c>
      <c r="J60" s="307">
        <v>0</v>
      </c>
      <c r="K60" s="307">
        <v>0</v>
      </c>
      <c r="L60" s="307">
        <v>0</v>
      </c>
      <c r="M60" s="307">
        <v>0</v>
      </c>
      <c r="N60" s="307">
        <v>0</v>
      </c>
      <c r="O60" s="308">
        <v>0</v>
      </c>
    </row>
    <row r="61" spans="1:15">
      <c r="A61" s="314" t="s">
        <v>482</v>
      </c>
      <c r="B61" s="315" t="s">
        <v>483</v>
      </c>
      <c r="C61" s="315" t="s">
        <v>241</v>
      </c>
      <c r="D61" s="307">
        <v>0</v>
      </c>
      <c r="E61" s="307">
        <v>0</v>
      </c>
      <c r="F61" s="307">
        <v>0</v>
      </c>
      <c r="G61" s="307">
        <v>0</v>
      </c>
      <c r="H61" s="307">
        <v>0</v>
      </c>
      <c r="I61" s="307">
        <v>0</v>
      </c>
      <c r="J61" s="307">
        <v>0</v>
      </c>
      <c r="K61" s="307">
        <v>0</v>
      </c>
      <c r="L61" s="307">
        <v>0</v>
      </c>
      <c r="M61" s="307">
        <v>0</v>
      </c>
      <c r="N61" s="307">
        <v>0</v>
      </c>
      <c r="O61" s="308">
        <v>0</v>
      </c>
    </row>
    <row r="62" spans="1:15">
      <c r="A62" s="314" t="s">
        <v>484</v>
      </c>
      <c r="B62" s="315" t="s">
        <v>485</v>
      </c>
      <c r="C62" s="315" t="s">
        <v>241</v>
      </c>
      <c r="D62" s="307">
        <v>0</v>
      </c>
      <c r="E62" s="307">
        <v>0</v>
      </c>
      <c r="F62" s="307">
        <v>0</v>
      </c>
      <c r="G62" s="307">
        <v>0</v>
      </c>
      <c r="H62" s="307">
        <v>0</v>
      </c>
      <c r="I62" s="307">
        <v>0</v>
      </c>
      <c r="J62" s="307">
        <v>0</v>
      </c>
      <c r="K62" s="307">
        <v>0</v>
      </c>
      <c r="L62" s="307">
        <v>0</v>
      </c>
      <c r="M62" s="307">
        <v>0</v>
      </c>
      <c r="N62" s="307">
        <v>0</v>
      </c>
      <c r="O62" s="308">
        <v>0</v>
      </c>
    </row>
    <row r="63" spans="1:15">
      <c r="A63" s="314" t="s">
        <v>486</v>
      </c>
      <c r="B63" s="315" t="s">
        <v>487</v>
      </c>
      <c r="C63" s="315" t="s">
        <v>241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7">
        <v>0</v>
      </c>
      <c r="J63" s="307">
        <v>0</v>
      </c>
      <c r="K63" s="307">
        <v>0</v>
      </c>
      <c r="L63" s="307">
        <v>0</v>
      </c>
      <c r="M63" s="307">
        <v>0</v>
      </c>
      <c r="N63" s="307">
        <v>0</v>
      </c>
      <c r="O63" s="308">
        <v>0</v>
      </c>
    </row>
    <row r="64" spans="1:15">
      <c r="A64" s="314" t="s">
        <v>488</v>
      </c>
      <c r="B64" s="315" t="s">
        <v>489</v>
      </c>
      <c r="C64" s="315" t="s">
        <v>241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7">
        <v>0</v>
      </c>
      <c r="J64" s="307">
        <v>0</v>
      </c>
      <c r="K64" s="307">
        <v>0</v>
      </c>
      <c r="L64" s="307">
        <v>0</v>
      </c>
      <c r="M64" s="307">
        <v>0</v>
      </c>
      <c r="N64" s="307">
        <v>0</v>
      </c>
      <c r="O64" s="308">
        <v>0</v>
      </c>
    </row>
    <row r="65" spans="1:15">
      <c r="A65" s="314" t="s">
        <v>490</v>
      </c>
      <c r="B65" s="315" t="s">
        <v>459</v>
      </c>
      <c r="C65" s="315" t="s">
        <v>241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J65" s="307">
        <v>0</v>
      </c>
      <c r="K65" s="307">
        <v>0</v>
      </c>
      <c r="L65" s="307">
        <v>0</v>
      </c>
      <c r="M65" s="307">
        <v>204040415.88</v>
      </c>
      <c r="N65" s="307">
        <v>204040415.88</v>
      </c>
      <c r="O65" s="308">
        <v>65755960.590000004</v>
      </c>
    </row>
    <row r="66" spans="1:15">
      <c r="A66" s="314" t="s">
        <v>491</v>
      </c>
      <c r="B66" s="315" t="s">
        <v>456</v>
      </c>
      <c r="C66" s="315" t="s">
        <v>241</v>
      </c>
      <c r="D66" s="307">
        <v>566027375</v>
      </c>
      <c r="E66" s="307">
        <v>-108237375</v>
      </c>
      <c r="F66" s="307">
        <v>0</v>
      </c>
      <c r="G66" s="307">
        <v>457790000</v>
      </c>
      <c r="H66" s="307">
        <v>566027375</v>
      </c>
      <c r="I66" s="307">
        <v>-108237375</v>
      </c>
      <c r="J66" s="307">
        <v>457790000</v>
      </c>
      <c r="K66" s="307">
        <v>0</v>
      </c>
      <c r="L66" s="307">
        <v>457790000</v>
      </c>
      <c r="M66" s="307">
        <v>0</v>
      </c>
      <c r="N66" s="307">
        <v>0</v>
      </c>
      <c r="O66" s="308">
        <v>0</v>
      </c>
    </row>
    <row r="67" spans="1:15">
      <c r="A67" s="314" t="s">
        <v>492</v>
      </c>
      <c r="B67" s="315" t="s">
        <v>493</v>
      </c>
      <c r="C67" s="315" t="s">
        <v>246</v>
      </c>
      <c r="D67" s="307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  <c r="J67" s="307">
        <v>0</v>
      </c>
      <c r="K67" s="307">
        <v>0</v>
      </c>
      <c r="L67" s="307">
        <v>0</v>
      </c>
      <c r="M67" s="307">
        <v>0</v>
      </c>
      <c r="N67" s="307">
        <v>0</v>
      </c>
      <c r="O67" s="308">
        <v>0</v>
      </c>
    </row>
    <row r="68" spans="1:15">
      <c r="A68" s="314" t="s">
        <v>494</v>
      </c>
      <c r="B68" s="315" t="s">
        <v>416</v>
      </c>
      <c r="C68" s="315" t="s">
        <v>246</v>
      </c>
      <c r="D68" s="307">
        <v>0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J68" s="307">
        <v>0</v>
      </c>
      <c r="K68" s="307">
        <v>0</v>
      </c>
      <c r="L68" s="307">
        <v>0</v>
      </c>
      <c r="M68" s="307">
        <v>0</v>
      </c>
      <c r="N68" s="307">
        <v>0</v>
      </c>
      <c r="O68" s="308">
        <v>0</v>
      </c>
    </row>
    <row r="69" spans="1:15">
      <c r="A69" s="314" t="s">
        <v>495</v>
      </c>
      <c r="B69" s="315" t="s">
        <v>416</v>
      </c>
      <c r="C69" s="315" t="s">
        <v>246</v>
      </c>
      <c r="D69" s="307">
        <v>263900</v>
      </c>
      <c r="E69" s="307">
        <v>0</v>
      </c>
      <c r="F69" s="307">
        <v>0</v>
      </c>
      <c r="G69" s="307">
        <v>263900</v>
      </c>
      <c r="H69" s="307">
        <v>263900</v>
      </c>
      <c r="I69" s="307">
        <v>0</v>
      </c>
      <c r="J69" s="307">
        <v>263900</v>
      </c>
      <c r="K69" s="307">
        <v>0</v>
      </c>
      <c r="L69" s="307">
        <v>263900</v>
      </c>
      <c r="M69" s="307">
        <v>0</v>
      </c>
      <c r="N69" s="307">
        <v>0</v>
      </c>
      <c r="O69" s="308">
        <v>0</v>
      </c>
    </row>
    <row r="70" spans="1:15">
      <c r="A70" s="314" t="s">
        <v>496</v>
      </c>
      <c r="B70" s="315" t="s">
        <v>497</v>
      </c>
      <c r="C70" s="315" t="s">
        <v>246</v>
      </c>
      <c r="D70" s="307">
        <v>1945745.38</v>
      </c>
      <c r="E70" s="307">
        <v>-218262.9</v>
      </c>
      <c r="F70" s="307">
        <v>0</v>
      </c>
      <c r="G70" s="307">
        <v>1727482.48</v>
      </c>
      <c r="H70" s="307">
        <v>1945745.38</v>
      </c>
      <c r="I70" s="307">
        <v>-218262.9</v>
      </c>
      <c r="J70" s="307">
        <v>1727482.48</v>
      </c>
      <c r="K70" s="307">
        <v>0</v>
      </c>
      <c r="L70" s="307">
        <v>1727482.48</v>
      </c>
      <c r="M70" s="307">
        <v>0</v>
      </c>
      <c r="N70" s="307">
        <v>0</v>
      </c>
      <c r="O70" s="308">
        <v>0</v>
      </c>
    </row>
    <row r="71" spans="1:15">
      <c r="A71" s="314" t="s">
        <v>498</v>
      </c>
      <c r="B71" s="315" t="s">
        <v>499</v>
      </c>
      <c r="C71" s="315" t="s">
        <v>246</v>
      </c>
      <c r="D71" s="307">
        <v>0</v>
      </c>
      <c r="E71" s="307">
        <v>0</v>
      </c>
      <c r="F71" s="307">
        <v>0</v>
      </c>
      <c r="G71" s="307">
        <v>0</v>
      </c>
      <c r="H71" s="307">
        <v>0</v>
      </c>
      <c r="I71" s="307">
        <v>0</v>
      </c>
      <c r="J71" s="307">
        <v>0</v>
      </c>
      <c r="K71" s="307">
        <v>0</v>
      </c>
      <c r="L71" s="307">
        <v>0</v>
      </c>
      <c r="M71" s="307">
        <v>0</v>
      </c>
      <c r="N71" s="307">
        <v>0</v>
      </c>
      <c r="O71" s="308">
        <v>0</v>
      </c>
    </row>
    <row r="72" spans="1:15">
      <c r="A72" s="314" t="s">
        <v>500</v>
      </c>
      <c r="B72" s="315" t="s">
        <v>397</v>
      </c>
      <c r="C72" s="315" t="s">
        <v>246</v>
      </c>
      <c r="D72" s="307">
        <v>16574.2</v>
      </c>
      <c r="E72" s="307">
        <v>0</v>
      </c>
      <c r="F72" s="307">
        <v>0</v>
      </c>
      <c r="G72" s="307">
        <v>16574.2</v>
      </c>
      <c r="H72" s="307">
        <v>16574.2</v>
      </c>
      <c r="I72" s="307">
        <v>0</v>
      </c>
      <c r="J72" s="307">
        <v>16574.2</v>
      </c>
      <c r="K72" s="307">
        <v>0</v>
      </c>
      <c r="L72" s="307">
        <v>16574.2</v>
      </c>
      <c r="M72" s="307">
        <v>0</v>
      </c>
      <c r="N72" s="307">
        <v>0</v>
      </c>
      <c r="O72" s="308">
        <v>0</v>
      </c>
    </row>
    <row r="73" spans="1:15">
      <c r="A73" s="314" t="s">
        <v>501</v>
      </c>
      <c r="B73" s="315" t="s">
        <v>502</v>
      </c>
      <c r="C73" s="315" t="s">
        <v>246</v>
      </c>
      <c r="D73" s="307">
        <v>3241991.22</v>
      </c>
      <c r="E73" s="307">
        <v>0</v>
      </c>
      <c r="F73" s="307">
        <v>0</v>
      </c>
      <c r="G73" s="307">
        <v>3241991.22</v>
      </c>
      <c r="H73" s="307">
        <v>3241991.22</v>
      </c>
      <c r="I73" s="307">
        <v>0</v>
      </c>
      <c r="J73" s="307">
        <v>3241991.22</v>
      </c>
      <c r="K73" s="307">
        <v>0</v>
      </c>
      <c r="L73" s="307">
        <v>3241991.22</v>
      </c>
      <c r="M73" s="307">
        <v>0</v>
      </c>
      <c r="N73" s="307">
        <v>0</v>
      </c>
      <c r="O73" s="308">
        <v>0</v>
      </c>
    </row>
    <row r="74" spans="1:15">
      <c r="A74" s="314" t="s">
        <v>503</v>
      </c>
      <c r="B74" s="315" t="s">
        <v>504</v>
      </c>
      <c r="C74" s="315" t="s">
        <v>246</v>
      </c>
      <c r="D74" s="307">
        <v>905.35</v>
      </c>
      <c r="E74" s="307">
        <v>0</v>
      </c>
      <c r="F74" s="307">
        <v>0</v>
      </c>
      <c r="G74" s="307">
        <v>905.35</v>
      </c>
      <c r="H74" s="307">
        <v>905.35</v>
      </c>
      <c r="I74" s="307">
        <v>0</v>
      </c>
      <c r="J74" s="307">
        <v>905.35</v>
      </c>
      <c r="K74" s="307">
        <v>0</v>
      </c>
      <c r="L74" s="307">
        <v>905.35</v>
      </c>
      <c r="M74" s="307">
        <v>0</v>
      </c>
      <c r="N74" s="307">
        <v>0</v>
      </c>
      <c r="O74" s="308">
        <v>0</v>
      </c>
    </row>
    <row r="75" spans="1:15">
      <c r="A75" s="314" t="s">
        <v>505</v>
      </c>
      <c r="B75" s="315" t="s">
        <v>497</v>
      </c>
      <c r="C75" s="315" t="s">
        <v>246</v>
      </c>
      <c r="D75" s="307">
        <v>0</v>
      </c>
      <c r="E75" s="307">
        <v>0</v>
      </c>
      <c r="F75" s="307">
        <v>0</v>
      </c>
      <c r="G75" s="307">
        <v>0</v>
      </c>
      <c r="H75" s="307">
        <v>0</v>
      </c>
      <c r="I75" s="307">
        <v>0</v>
      </c>
      <c r="J75" s="307">
        <v>0</v>
      </c>
      <c r="K75" s="307">
        <v>0</v>
      </c>
      <c r="L75" s="307">
        <v>0</v>
      </c>
      <c r="M75" s="307">
        <v>659904.34</v>
      </c>
      <c r="N75" s="307">
        <v>659904.34</v>
      </c>
      <c r="O75" s="308">
        <v>1163233.53</v>
      </c>
    </row>
    <row r="76" spans="1:15">
      <c r="A76" s="314" t="s">
        <v>506</v>
      </c>
      <c r="B76" s="315" t="s">
        <v>397</v>
      </c>
      <c r="C76" s="315" t="s">
        <v>246</v>
      </c>
      <c r="D76" s="307">
        <v>0</v>
      </c>
      <c r="E76" s="307">
        <v>0</v>
      </c>
      <c r="F76" s="307">
        <v>0</v>
      </c>
      <c r="G76" s="307">
        <v>0</v>
      </c>
      <c r="H76" s="307">
        <v>0</v>
      </c>
      <c r="I76" s="307">
        <v>0</v>
      </c>
      <c r="J76" s="307">
        <v>0</v>
      </c>
      <c r="K76" s="307">
        <v>0</v>
      </c>
      <c r="L76" s="307">
        <v>0</v>
      </c>
      <c r="M76" s="307">
        <v>5529351.5</v>
      </c>
      <c r="N76" s="307">
        <v>5529351.5</v>
      </c>
      <c r="O76" s="308">
        <v>148336</v>
      </c>
    </row>
    <row r="77" spans="1:15">
      <c r="A77" s="314" t="s">
        <v>507</v>
      </c>
      <c r="B77" s="315" t="s">
        <v>508</v>
      </c>
      <c r="C77" s="315" t="s">
        <v>246</v>
      </c>
      <c r="D77" s="307">
        <v>0</v>
      </c>
      <c r="E77" s="307">
        <v>0</v>
      </c>
      <c r="F77" s="307">
        <v>0</v>
      </c>
      <c r="G77" s="307">
        <v>0</v>
      </c>
      <c r="H77" s="307">
        <v>0</v>
      </c>
      <c r="I77" s="307">
        <v>0</v>
      </c>
      <c r="J77" s="307">
        <v>0</v>
      </c>
      <c r="K77" s="307">
        <v>0</v>
      </c>
      <c r="L77" s="307">
        <v>0</v>
      </c>
      <c r="M77" s="307">
        <v>0</v>
      </c>
      <c r="N77" s="307">
        <v>0</v>
      </c>
      <c r="O77" s="308">
        <v>569589.66</v>
      </c>
    </row>
    <row r="78" spans="1:15">
      <c r="A78" s="314" t="s">
        <v>509</v>
      </c>
      <c r="B78" s="315" t="s">
        <v>283</v>
      </c>
      <c r="C78" s="315" t="s">
        <v>246</v>
      </c>
      <c r="D78" s="307">
        <v>0</v>
      </c>
      <c r="E78" s="307">
        <v>0</v>
      </c>
      <c r="F78" s="307">
        <v>0</v>
      </c>
      <c r="G78" s="307">
        <v>0</v>
      </c>
      <c r="H78" s="307">
        <v>0</v>
      </c>
      <c r="I78" s="307">
        <v>0</v>
      </c>
      <c r="J78" s="307">
        <v>0</v>
      </c>
      <c r="K78" s="307">
        <v>0</v>
      </c>
      <c r="L78" s="307">
        <v>0</v>
      </c>
      <c r="M78" s="307">
        <v>0</v>
      </c>
      <c r="N78" s="307">
        <v>0</v>
      </c>
      <c r="O78" s="308">
        <v>0</v>
      </c>
    </row>
    <row r="79" spans="1:15">
      <c r="A79" s="314" t="s">
        <v>510</v>
      </c>
      <c r="B79" s="315" t="s">
        <v>511</v>
      </c>
      <c r="C79" s="315" t="s">
        <v>246</v>
      </c>
      <c r="D79" s="307">
        <v>0</v>
      </c>
      <c r="E79" s="307">
        <v>0</v>
      </c>
      <c r="F79" s="307">
        <v>0</v>
      </c>
      <c r="G79" s="307">
        <v>0</v>
      </c>
      <c r="H79" s="307">
        <v>0</v>
      </c>
      <c r="I79" s="307">
        <v>0</v>
      </c>
      <c r="J79" s="307">
        <v>0</v>
      </c>
      <c r="K79" s="307">
        <v>0</v>
      </c>
      <c r="L79" s="307">
        <v>0</v>
      </c>
      <c r="M79" s="307">
        <v>6478316.5199999996</v>
      </c>
      <c r="N79" s="307">
        <v>6478316.5199999996</v>
      </c>
      <c r="O79" s="308">
        <v>1373082.92</v>
      </c>
    </row>
    <row r="80" spans="1:15">
      <c r="A80" s="314" t="s">
        <v>512</v>
      </c>
      <c r="B80" s="315" t="s">
        <v>513</v>
      </c>
      <c r="C80" s="315" t="s">
        <v>246</v>
      </c>
      <c r="D80" s="307">
        <v>0</v>
      </c>
      <c r="E80" s="307">
        <v>0</v>
      </c>
      <c r="F80" s="307">
        <v>0</v>
      </c>
      <c r="G80" s="307">
        <v>0</v>
      </c>
      <c r="H80" s="307">
        <v>0</v>
      </c>
      <c r="I80" s="307">
        <v>0</v>
      </c>
      <c r="J80" s="307">
        <v>0</v>
      </c>
      <c r="K80" s="307">
        <v>0</v>
      </c>
      <c r="L80" s="307">
        <v>0</v>
      </c>
      <c r="M80" s="307">
        <v>0</v>
      </c>
      <c r="N80" s="307">
        <v>0</v>
      </c>
      <c r="O80" s="308">
        <v>0</v>
      </c>
    </row>
    <row r="81" spans="1:15">
      <c r="A81" s="314" t="s">
        <v>514</v>
      </c>
      <c r="B81" s="315" t="s">
        <v>515</v>
      </c>
      <c r="C81" s="315" t="s">
        <v>246</v>
      </c>
      <c r="D81" s="307">
        <v>0</v>
      </c>
      <c r="E81" s="307">
        <v>0</v>
      </c>
      <c r="F81" s="307">
        <v>0</v>
      </c>
      <c r="G81" s="307">
        <v>0</v>
      </c>
      <c r="H81" s="307">
        <v>0</v>
      </c>
      <c r="I81" s="307">
        <v>0</v>
      </c>
      <c r="J81" s="307">
        <v>0</v>
      </c>
      <c r="K81" s="307">
        <v>0</v>
      </c>
      <c r="L81" s="307">
        <v>0</v>
      </c>
      <c r="M81" s="307">
        <v>0</v>
      </c>
      <c r="N81" s="307">
        <v>0</v>
      </c>
      <c r="O81" s="308">
        <v>0</v>
      </c>
    </row>
    <row r="82" spans="1:15">
      <c r="A82" s="314" t="s">
        <v>516</v>
      </c>
      <c r="B82" s="315" t="s">
        <v>517</v>
      </c>
      <c r="C82" s="315" t="s">
        <v>246</v>
      </c>
      <c r="D82" s="307">
        <v>0</v>
      </c>
      <c r="E82" s="307">
        <v>0</v>
      </c>
      <c r="F82" s="307">
        <v>0</v>
      </c>
      <c r="G82" s="307">
        <v>0</v>
      </c>
      <c r="H82" s="307">
        <v>0</v>
      </c>
      <c r="I82" s="307">
        <v>0</v>
      </c>
      <c r="J82" s="307">
        <v>0</v>
      </c>
      <c r="K82" s="307">
        <v>0</v>
      </c>
      <c r="L82" s="307">
        <v>0</v>
      </c>
      <c r="M82" s="307">
        <v>1402251</v>
      </c>
      <c r="N82" s="307">
        <v>1402251</v>
      </c>
      <c r="O82" s="308">
        <v>0</v>
      </c>
    </row>
    <row r="83" spans="1:15">
      <c r="A83" s="314" t="s">
        <v>518</v>
      </c>
      <c r="B83" s="315" t="s">
        <v>519</v>
      </c>
      <c r="C83" s="315" t="s">
        <v>246</v>
      </c>
      <c r="D83" s="307">
        <v>0</v>
      </c>
      <c r="E83" s="307">
        <v>0</v>
      </c>
      <c r="F83" s="307">
        <v>0</v>
      </c>
      <c r="G83" s="307">
        <v>0</v>
      </c>
      <c r="H83" s="307">
        <v>0</v>
      </c>
      <c r="I83" s="307">
        <v>0</v>
      </c>
      <c r="J83" s="307">
        <v>0</v>
      </c>
      <c r="K83" s="307">
        <v>0</v>
      </c>
      <c r="L83" s="307">
        <v>0</v>
      </c>
      <c r="M83" s="307">
        <v>0</v>
      </c>
      <c r="N83" s="307">
        <v>0</v>
      </c>
      <c r="O83" s="308">
        <v>0</v>
      </c>
    </row>
    <row r="84" spans="1:15">
      <c r="A84" s="314" t="s">
        <v>520</v>
      </c>
      <c r="B84" s="315" t="s">
        <v>521</v>
      </c>
      <c r="C84" s="315" t="s">
        <v>246</v>
      </c>
      <c r="D84" s="307">
        <v>0</v>
      </c>
      <c r="E84" s="307">
        <v>0</v>
      </c>
      <c r="F84" s="307">
        <v>0</v>
      </c>
      <c r="G84" s="307">
        <v>0</v>
      </c>
      <c r="H84" s="307">
        <v>0</v>
      </c>
      <c r="I84" s="307">
        <v>0</v>
      </c>
      <c r="J84" s="307">
        <v>0</v>
      </c>
      <c r="K84" s="307">
        <v>0</v>
      </c>
      <c r="L84" s="307">
        <v>0</v>
      </c>
      <c r="M84" s="307">
        <v>38818.69</v>
      </c>
      <c r="N84" s="307">
        <v>38818.69</v>
      </c>
      <c r="O84" s="308">
        <v>0</v>
      </c>
    </row>
    <row r="85" spans="1:15">
      <c r="A85" s="314" t="s">
        <v>522</v>
      </c>
      <c r="B85" s="315" t="s">
        <v>502</v>
      </c>
      <c r="C85" s="315" t="s">
        <v>246</v>
      </c>
      <c r="D85" s="307">
        <v>0</v>
      </c>
      <c r="E85" s="307">
        <v>0</v>
      </c>
      <c r="F85" s="307">
        <v>0</v>
      </c>
      <c r="G85" s="307">
        <v>0</v>
      </c>
      <c r="H85" s="307">
        <v>0</v>
      </c>
      <c r="I85" s="307">
        <v>0</v>
      </c>
      <c r="J85" s="307">
        <v>0</v>
      </c>
      <c r="K85" s="307">
        <v>0</v>
      </c>
      <c r="L85" s="307">
        <v>0</v>
      </c>
      <c r="M85" s="307">
        <v>0</v>
      </c>
      <c r="N85" s="307">
        <v>0</v>
      </c>
      <c r="O85" s="308">
        <v>2401984.6800000002</v>
      </c>
    </row>
    <row r="86" spans="1:15">
      <c r="A86" s="314" t="s">
        <v>523</v>
      </c>
      <c r="B86" s="315" t="s">
        <v>283</v>
      </c>
      <c r="C86" s="315" t="s">
        <v>246</v>
      </c>
      <c r="D86" s="307">
        <v>0</v>
      </c>
      <c r="E86" s="307">
        <v>0</v>
      </c>
      <c r="F86" s="307">
        <v>0</v>
      </c>
      <c r="G86" s="307">
        <v>0</v>
      </c>
      <c r="H86" s="307">
        <v>0</v>
      </c>
      <c r="I86" s="307">
        <v>0</v>
      </c>
      <c r="J86" s="307">
        <v>0</v>
      </c>
      <c r="K86" s="307">
        <v>0</v>
      </c>
      <c r="L86" s="307">
        <v>0</v>
      </c>
      <c r="M86" s="307">
        <v>0</v>
      </c>
      <c r="N86" s="307">
        <v>0</v>
      </c>
      <c r="O86" s="308">
        <v>0</v>
      </c>
    </row>
    <row r="87" spans="1:15">
      <c r="A87" s="314" t="s">
        <v>524</v>
      </c>
      <c r="B87" s="315" t="s">
        <v>525</v>
      </c>
      <c r="C87" s="315" t="s">
        <v>246</v>
      </c>
      <c r="D87" s="307">
        <v>51188.800000000003</v>
      </c>
      <c r="E87" s="307">
        <v>0</v>
      </c>
      <c r="F87" s="307">
        <v>0</v>
      </c>
      <c r="G87" s="307">
        <v>51188.800000000003</v>
      </c>
      <c r="H87" s="307">
        <v>51188.800000000003</v>
      </c>
      <c r="I87" s="307">
        <v>0</v>
      </c>
      <c r="J87" s="307">
        <v>51188.800000000003</v>
      </c>
      <c r="K87" s="307">
        <v>0</v>
      </c>
      <c r="L87" s="307">
        <v>51188.800000000003</v>
      </c>
      <c r="M87" s="307">
        <v>0</v>
      </c>
      <c r="N87" s="307">
        <v>0</v>
      </c>
      <c r="O87" s="308">
        <v>0</v>
      </c>
    </row>
    <row r="88" spans="1:15">
      <c r="A88" s="314" t="s">
        <v>526</v>
      </c>
      <c r="B88" s="315" t="s">
        <v>511</v>
      </c>
      <c r="C88" s="315" t="s">
        <v>246</v>
      </c>
      <c r="D88" s="307">
        <v>3631145.64</v>
      </c>
      <c r="E88" s="307">
        <v>0</v>
      </c>
      <c r="F88" s="307">
        <v>0</v>
      </c>
      <c r="G88" s="307">
        <v>3631145.64</v>
      </c>
      <c r="H88" s="307">
        <v>3631145.64</v>
      </c>
      <c r="I88" s="307">
        <v>0</v>
      </c>
      <c r="J88" s="307">
        <v>3631145.64</v>
      </c>
      <c r="K88" s="307">
        <v>0</v>
      </c>
      <c r="L88" s="307">
        <v>3631145.64</v>
      </c>
      <c r="M88" s="307">
        <v>0</v>
      </c>
      <c r="N88" s="307">
        <v>0</v>
      </c>
      <c r="O88" s="308">
        <v>0</v>
      </c>
    </row>
    <row r="89" spans="1:15">
      <c r="A89" s="314" t="s">
        <v>527</v>
      </c>
      <c r="B89" s="315" t="s">
        <v>517</v>
      </c>
      <c r="C89" s="315" t="s">
        <v>246</v>
      </c>
      <c r="D89" s="307">
        <v>3410202</v>
      </c>
      <c r="E89" s="307">
        <v>-3410202</v>
      </c>
      <c r="F89" s="307">
        <v>0</v>
      </c>
      <c r="G89" s="307">
        <v>0</v>
      </c>
      <c r="H89" s="307">
        <v>3410202</v>
      </c>
      <c r="I89" s="307">
        <v>-3410202</v>
      </c>
      <c r="J89" s="307">
        <v>0</v>
      </c>
      <c r="K89" s="307">
        <v>0</v>
      </c>
      <c r="L89" s="307">
        <v>0</v>
      </c>
      <c r="M89" s="307">
        <v>0</v>
      </c>
      <c r="N89" s="307">
        <v>0</v>
      </c>
      <c r="O89" s="308">
        <v>0</v>
      </c>
    </row>
    <row r="90" spans="1:15">
      <c r="A90" s="314" t="s">
        <v>528</v>
      </c>
      <c r="B90" s="315" t="s">
        <v>529</v>
      </c>
      <c r="C90" s="315" t="s">
        <v>246</v>
      </c>
      <c r="D90" s="307">
        <v>52600</v>
      </c>
      <c r="E90" s="307">
        <v>0</v>
      </c>
      <c r="F90" s="307">
        <v>0</v>
      </c>
      <c r="G90" s="307">
        <v>52600</v>
      </c>
      <c r="H90" s="307">
        <v>52600</v>
      </c>
      <c r="I90" s="307">
        <v>0</v>
      </c>
      <c r="J90" s="307">
        <v>52600</v>
      </c>
      <c r="K90" s="307">
        <v>0</v>
      </c>
      <c r="L90" s="307">
        <v>52600</v>
      </c>
      <c r="M90" s="307">
        <v>0</v>
      </c>
      <c r="N90" s="307">
        <v>0</v>
      </c>
      <c r="O90" s="308">
        <v>0</v>
      </c>
    </row>
    <row r="91" spans="1:15">
      <c r="A91" s="314" t="s">
        <v>530</v>
      </c>
      <c r="B91" s="315" t="s">
        <v>521</v>
      </c>
      <c r="C91" s="315" t="s">
        <v>246</v>
      </c>
      <c r="D91" s="307">
        <v>0</v>
      </c>
      <c r="E91" s="307">
        <v>0</v>
      </c>
      <c r="F91" s="307">
        <v>0</v>
      </c>
      <c r="G91" s="307">
        <v>0</v>
      </c>
      <c r="H91" s="307">
        <v>0</v>
      </c>
      <c r="I91" s="307">
        <v>0</v>
      </c>
      <c r="J91" s="307">
        <v>0</v>
      </c>
      <c r="K91" s="307">
        <v>0</v>
      </c>
      <c r="L91" s="307">
        <v>0</v>
      </c>
      <c r="M91" s="307">
        <v>0</v>
      </c>
      <c r="N91" s="307">
        <v>0</v>
      </c>
      <c r="O91" s="308">
        <v>0</v>
      </c>
    </row>
    <row r="92" spans="1:15">
      <c r="A92" s="314" t="s">
        <v>531</v>
      </c>
      <c r="B92" s="315" t="s">
        <v>532</v>
      </c>
      <c r="C92" s="315" t="s">
        <v>246</v>
      </c>
      <c r="D92" s="307">
        <v>0</v>
      </c>
      <c r="E92" s="307">
        <v>0</v>
      </c>
      <c r="F92" s="307">
        <v>0</v>
      </c>
      <c r="G92" s="307">
        <v>0</v>
      </c>
      <c r="H92" s="307">
        <v>0</v>
      </c>
      <c r="I92" s="307">
        <v>0</v>
      </c>
      <c r="J92" s="307">
        <v>0</v>
      </c>
      <c r="K92" s="307">
        <v>0</v>
      </c>
      <c r="L92" s="307">
        <v>0</v>
      </c>
      <c r="M92" s="307">
        <v>0</v>
      </c>
      <c r="N92" s="307">
        <v>0</v>
      </c>
      <c r="O92" s="308">
        <v>0</v>
      </c>
    </row>
    <row r="93" spans="1:15">
      <c r="A93" s="314" t="s">
        <v>533</v>
      </c>
      <c r="B93" s="315" t="s">
        <v>532</v>
      </c>
      <c r="C93" s="315" t="s">
        <v>246</v>
      </c>
      <c r="D93" s="307">
        <v>0</v>
      </c>
      <c r="E93" s="307">
        <v>0</v>
      </c>
      <c r="F93" s="307">
        <v>0</v>
      </c>
      <c r="G93" s="307">
        <v>0</v>
      </c>
      <c r="H93" s="307">
        <v>0</v>
      </c>
      <c r="I93" s="307">
        <v>0</v>
      </c>
      <c r="J93" s="307">
        <v>0</v>
      </c>
      <c r="K93" s="307">
        <v>0</v>
      </c>
      <c r="L93" s="307">
        <v>0</v>
      </c>
      <c r="M93" s="307">
        <v>0</v>
      </c>
      <c r="N93" s="307">
        <v>0</v>
      </c>
      <c r="O93" s="308">
        <v>0</v>
      </c>
    </row>
    <row r="94" spans="1:15">
      <c r="A94" s="314" t="s">
        <v>534</v>
      </c>
      <c r="B94" s="315" t="s">
        <v>535</v>
      </c>
      <c r="C94" s="315" t="s">
        <v>251</v>
      </c>
      <c r="D94" s="307">
        <v>0</v>
      </c>
      <c r="E94" s="307">
        <v>0</v>
      </c>
      <c r="F94" s="307">
        <v>0</v>
      </c>
      <c r="G94" s="307">
        <v>0</v>
      </c>
      <c r="H94" s="307">
        <v>0</v>
      </c>
      <c r="I94" s="307">
        <v>0</v>
      </c>
      <c r="J94" s="307">
        <v>0</v>
      </c>
      <c r="K94" s="307">
        <v>0</v>
      </c>
      <c r="L94" s="307">
        <v>0</v>
      </c>
      <c r="M94" s="307">
        <v>0</v>
      </c>
      <c r="N94" s="307">
        <v>0</v>
      </c>
      <c r="O94" s="308">
        <v>0</v>
      </c>
    </row>
    <row r="95" spans="1:15">
      <c r="A95" s="314" t="s">
        <v>536</v>
      </c>
      <c r="B95" s="315" t="s">
        <v>537</v>
      </c>
      <c r="C95" s="315" t="s">
        <v>251</v>
      </c>
      <c r="D95" s="307">
        <v>0</v>
      </c>
      <c r="E95" s="307">
        <v>0</v>
      </c>
      <c r="F95" s="307">
        <v>0</v>
      </c>
      <c r="G95" s="307">
        <v>0</v>
      </c>
      <c r="H95" s="307">
        <v>0</v>
      </c>
      <c r="I95" s="307">
        <v>0</v>
      </c>
      <c r="J95" s="307">
        <v>0</v>
      </c>
      <c r="K95" s="307">
        <v>0</v>
      </c>
      <c r="L95" s="307">
        <v>0</v>
      </c>
      <c r="M95" s="307">
        <v>565015.88</v>
      </c>
      <c r="N95" s="307">
        <v>565015.88</v>
      </c>
      <c r="O95" s="308">
        <v>0</v>
      </c>
    </row>
    <row r="96" spans="1:15">
      <c r="A96" s="314" t="s">
        <v>538</v>
      </c>
      <c r="B96" s="315" t="s">
        <v>539</v>
      </c>
      <c r="C96" s="315" t="s">
        <v>251</v>
      </c>
      <c r="D96" s="307">
        <v>0</v>
      </c>
      <c r="E96" s="307">
        <v>0</v>
      </c>
      <c r="F96" s="307">
        <v>0</v>
      </c>
      <c r="G96" s="307">
        <v>0</v>
      </c>
      <c r="H96" s="307">
        <v>0</v>
      </c>
      <c r="I96" s="307">
        <v>0</v>
      </c>
      <c r="J96" s="307">
        <v>0</v>
      </c>
      <c r="K96" s="307">
        <v>0</v>
      </c>
      <c r="L96" s="307">
        <v>0</v>
      </c>
      <c r="M96" s="307">
        <v>28717566.16</v>
      </c>
      <c r="N96" s="307">
        <v>28717566.16</v>
      </c>
      <c r="O96" s="308">
        <v>2146482.92</v>
      </c>
    </row>
    <row r="97" spans="1:15">
      <c r="A97" s="314" t="s">
        <v>540</v>
      </c>
      <c r="B97" s="315" t="s">
        <v>541</v>
      </c>
      <c r="C97" s="315" t="s">
        <v>251</v>
      </c>
      <c r="D97" s="307">
        <v>0</v>
      </c>
      <c r="E97" s="307">
        <v>0</v>
      </c>
      <c r="F97" s="307">
        <v>0</v>
      </c>
      <c r="G97" s="307">
        <v>0</v>
      </c>
      <c r="H97" s="307">
        <v>0</v>
      </c>
      <c r="I97" s="307">
        <v>0</v>
      </c>
      <c r="J97" s="307">
        <v>0</v>
      </c>
      <c r="K97" s="307">
        <v>0</v>
      </c>
      <c r="L97" s="307">
        <v>0</v>
      </c>
      <c r="M97" s="307">
        <v>180598.85</v>
      </c>
      <c r="N97" s="307">
        <v>180598.85</v>
      </c>
      <c r="O97" s="308">
        <v>132889.07</v>
      </c>
    </row>
    <row r="98" spans="1:15">
      <c r="A98" s="314" t="s">
        <v>542</v>
      </c>
      <c r="B98" s="315" t="s">
        <v>543</v>
      </c>
      <c r="C98" s="315" t="s">
        <v>251</v>
      </c>
      <c r="D98" s="307">
        <v>0</v>
      </c>
      <c r="E98" s="307">
        <v>0</v>
      </c>
      <c r="F98" s="307">
        <v>0</v>
      </c>
      <c r="G98" s="307">
        <v>0</v>
      </c>
      <c r="H98" s="307">
        <v>0</v>
      </c>
      <c r="I98" s="307">
        <v>0</v>
      </c>
      <c r="J98" s="307">
        <v>0</v>
      </c>
      <c r="K98" s="307">
        <v>0</v>
      </c>
      <c r="L98" s="307">
        <v>0</v>
      </c>
      <c r="M98" s="307">
        <v>0</v>
      </c>
      <c r="N98" s="307">
        <v>0</v>
      </c>
      <c r="O98" s="308">
        <v>12500000</v>
      </c>
    </row>
    <row r="99" spans="1:15">
      <c r="A99" s="314" t="s">
        <v>544</v>
      </c>
      <c r="B99" s="315" t="s">
        <v>545</v>
      </c>
      <c r="C99" s="315" t="s">
        <v>251</v>
      </c>
      <c r="D99" s="307">
        <v>67178771.590000004</v>
      </c>
      <c r="E99" s="307">
        <v>-132889.07</v>
      </c>
      <c r="F99" s="307">
        <v>0</v>
      </c>
      <c r="G99" s="307">
        <v>67045882.520000003</v>
      </c>
      <c r="H99" s="307">
        <v>67178771.590000004</v>
      </c>
      <c r="I99" s="307">
        <v>-132889.07</v>
      </c>
      <c r="J99" s="307">
        <v>67045882.520000003</v>
      </c>
      <c r="K99" s="307">
        <v>0</v>
      </c>
      <c r="L99" s="307">
        <v>67045882.520000003</v>
      </c>
      <c r="M99" s="307">
        <v>0</v>
      </c>
      <c r="N99" s="307">
        <v>0</v>
      </c>
      <c r="O99" s="308">
        <v>0</v>
      </c>
    </row>
    <row r="100" spans="1:15">
      <c r="A100" s="314" t="s">
        <v>546</v>
      </c>
      <c r="B100" s="315" t="s">
        <v>547</v>
      </c>
      <c r="C100" s="315" t="s">
        <v>255</v>
      </c>
      <c r="D100" s="307">
        <v>15000000</v>
      </c>
      <c r="E100" s="307">
        <v>0</v>
      </c>
      <c r="F100" s="307">
        <v>0</v>
      </c>
      <c r="G100" s="307">
        <v>15000000</v>
      </c>
      <c r="H100" s="307">
        <v>15000000</v>
      </c>
      <c r="I100" s="307">
        <v>0</v>
      </c>
      <c r="J100" s="307">
        <v>15000000</v>
      </c>
      <c r="K100" s="307">
        <v>0</v>
      </c>
      <c r="L100" s="307">
        <v>15000000</v>
      </c>
      <c r="M100" s="307">
        <v>0</v>
      </c>
      <c r="N100" s="307">
        <v>0</v>
      </c>
      <c r="O100" s="308">
        <v>0</v>
      </c>
    </row>
    <row r="101" spans="1:15">
      <c r="A101" s="314" t="s">
        <v>548</v>
      </c>
      <c r="B101" s="315" t="s">
        <v>547</v>
      </c>
      <c r="C101" s="315" t="s">
        <v>255</v>
      </c>
      <c r="D101" s="307">
        <v>0</v>
      </c>
      <c r="E101" s="307">
        <v>0</v>
      </c>
      <c r="F101" s="307">
        <v>0</v>
      </c>
      <c r="G101" s="307">
        <v>0</v>
      </c>
      <c r="H101" s="307">
        <v>0</v>
      </c>
      <c r="I101" s="307">
        <v>0</v>
      </c>
      <c r="J101" s="307">
        <v>0</v>
      </c>
      <c r="K101" s="307">
        <v>0</v>
      </c>
      <c r="L101" s="307">
        <v>0</v>
      </c>
      <c r="M101" s="307">
        <v>48258676</v>
      </c>
      <c r="N101" s="307">
        <v>48258676</v>
      </c>
      <c r="O101" s="308">
        <v>89382416</v>
      </c>
    </row>
    <row r="102" spans="1:15">
      <c r="A102" s="314" t="s">
        <v>549</v>
      </c>
      <c r="B102" s="315" t="s">
        <v>377</v>
      </c>
      <c r="C102" s="315" t="s">
        <v>377</v>
      </c>
      <c r="D102" s="307">
        <v>11847441.800000001</v>
      </c>
      <c r="E102" s="307">
        <v>0</v>
      </c>
      <c r="F102" s="307">
        <v>0</v>
      </c>
      <c r="G102" s="307">
        <v>11847441.800000001</v>
      </c>
      <c r="H102" s="307">
        <v>11847441.800000001</v>
      </c>
      <c r="I102" s="307">
        <v>0</v>
      </c>
      <c r="J102" s="307">
        <v>11847441.800000001</v>
      </c>
      <c r="K102" s="307">
        <v>0</v>
      </c>
      <c r="L102" s="307">
        <v>11847441.800000001</v>
      </c>
      <c r="M102" s="307">
        <v>0</v>
      </c>
      <c r="N102" s="307">
        <v>0</v>
      </c>
      <c r="O102" s="308">
        <v>11847441.800000001</v>
      </c>
    </row>
    <row r="103" spans="1:15">
      <c r="A103" s="314" t="s">
        <v>550</v>
      </c>
      <c r="B103" s="315" t="s">
        <v>551</v>
      </c>
      <c r="C103" s="315" t="s">
        <v>258</v>
      </c>
      <c r="D103" s="307">
        <v>22155871.890000001</v>
      </c>
      <c r="E103" s="307">
        <v>108911393</v>
      </c>
      <c r="F103" s="307">
        <v>0</v>
      </c>
      <c r="G103" s="307">
        <v>131067264.89</v>
      </c>
      <c r="H103" s="307">
        <v>22155871.890000001</v>
      </c>
      <c r="I103" s="307">
        <v>108911393</v>
      </c>
      <c r="J103" s="307">
        <v>131067264.89</v>
      </c>
      <c r="K103" s="307">
        <v>0</v>
      </c>
      <c r="L103" s="307">
        <v>131067264.89</v>
      </c>
      <c r="M103" s="307">
        <v>0</v>
      </c>
      <c r="N103" s="307">
        <v>0</v>
      </c>
      <c r="O103" s="308">
        <v>0</v>
      </c>
    </row>
    <row r="104" spans="1:15">
      <c r="A104" s="314" t="s">
        <v>552</v>
      </c>
      <c r="B104" s="315" t="s">
        <v>551</v>
      </c>
      <c r="C104" s="315" t="s">
        <v>258</v>
      </c>
      <c r="D104" s="307">
        <v>0</v>
      </c>
      <c r="E104" s="307">
        <v>0</v>
      </c>
      <c r="F104" s="307">
        <v>0</v>
      </c>
      <c r="G104" s="307">
        <v>0</v>
      </c>
      <c r="H104" s="307">
        <v>0</v>
      </c>
      <c r="I104" s="307">
        <v>0</v>
      </c>
      <c r="J104" s="307">
        <v>0</v>
      </c>
      <c r="K104" s="307">
        <v>0</v>
      </c>
      <c r="L104" s="307">
        <v>0</v>
      </c>
      <c r="M104" s="307">
        <v>13200096.9</v>
      </c>
      <c r="N104" s="307">
        <v>13200096.9</v>
      </c>
      <c r="O104" s="308">
        <v>17302114.43</v>
      </c>
    </row>
    <row r="105" spans="1:15">
      <c r="A105" s="314" t="s">
        <v>553</v>
      </c>
      <c r="B105" s="315" t="s">
        <v>554</v>
      </c>
      <c r="C105" s="315" t="s">
        <v>264</v>
      </c>
      <c r="D105" s="307">
        <v>0</v>
      </c>
      <c r="E105" s="307">
        <v>0</v>
      </c>
      <c r="F105" s="307">
        <v>0</v>
      </c>
      <c r="G105" s="307">
        <v>0</v>
      </c>
      <c r="H105" s="307">
        <v>0</v>
      </c>
      <c r="I105" s="307">
        <v>0</v>
      </c>
      <c r="J105" s="307">
        <v>0</v>
      </c>
      <c r="K105" s="307">
        <v>0</v>
      </c>
      <c r="L105" s="307">
        <v>0</v>
      </c>
      <c r="M105" s="307">
        <v>549553.87</v>
      </c>
      <c r="N105" s="307">
        <v>549553.87</v>
      </c>
      <c r="O105" s="308">
        <v>0</v>
      </c>
    </row>
    <row r="106" spans="1:15">
      <c r="A106" s="314" t="s">
        <v>555</v>
      </c>
      <c r="B106" s="315" t="s">
        <v>556</v>
      </c>
      <c r="C106" s="315" t="s">
        <v>264</v>
      </c>
      <c r="D106" s="307">
        <v>0</v>
      </c>
      <c r="E106" s="307">
        <v>0</v>
      </c>
      <c r="F106" s="307">
        <v>0</v>
      </c>
      <c r="G106" s="307">
        <v>0</v>
      </c>
      <c r="H106" s="307">
        <v>0</v>
      </c>
      <c r="I106" s="307">
        <v>0</v>
      </c>
      <c r="J106" s="307">
        <v>0</v>
      </c>
      <c r="K106" s="307">
        <v>0</v>
      </c>
      <c r="L106" s="307">
        <v>0</v>
      </c>
      <c r="M106" s="307">
        <v>-163496.89000000001</v>
      </c>
      <c r="N106" s="307">
        <v>-163496.89000000001</v>
      </c>
      <c r="O106" s="308">
        <v>0</v>
      </c>
    </row>
    <row r="107" spans="1:15">
      <c r="A107" s="314" t="s">
        <v>557</v>
      </c>
      <c r="B107" s="315" t="s">
        <v>558</v>
      </c>
      <c r="C107" s="315" t="s">
        <v>264</v>
      </c>
      <c r="D107" s="307">
        <v>0</v>
      </c>
      <c r="E107" s="307">
        <v>0</v>
      </c>
      <c r="F107" s="307">
        <v>0</v>
      </c>
      <c r="G107" s="307">
        <v>0</v>
      </c>
      <c r="H107" s="307">
        <v>0</v>
      </c>
      <c r="I107" s="307">
        <v>0</v>
      </c>
      <c r="J107" s="307">
        <v>0</v>
      </c>
      <c r="K107" s="307">
        <v>0</v>
      </c>
      <c r="L107" s="307">
        <v>0</v>
      </c>
      <c r="M107" s="307">
        <v>1063592.3</v>
      </c>
      <c r="N107" s="307">
        <v>1063592.3</v>
      </c>
      <c r="O107" s="308">
        <v>0</v>
      </c>
    </row>
    <row r="108" spans="1:15">
      <c r="A108" s="314" t="s">
        <v>559</v>
      </c>
      <c r="B108" s="315" t="s">
        <v>560</v>
      </c>
      <c r="C108" s="315" t="s">
        <v>264</v>
      </c>
      <c r="D108" s="307">
        <v>0</v>
      </c>
      <c r="E108" s="307">
        <v>0</v>
      </c>
      <c r="F108" s="307">
        <v>0</v>
      </c>
      <c r="G108" s="307">
        <v>0</v>
      </c>
      <c r="H108" s="307">
        <v>0</v>
      </c>
      <c r="I108" s="307">
        <v>0</v>
      </c>
      <c r="J108" s="307">
        <v>0</v>
      </c>
      <c r="K108" s="307">
        <v>0</v>
      </c>
      <c r="L108" s="307">
        <v>0</v>
      </c>
      <c r="M108" s="307">
        <v>-103315.4</v>
      </c>
      <c r="N108" s="307">
        <v>-103315.4</v>
      </c>
      <c r="O108" s="308">
        <v>0</v>
      </c>
    </row>
    <row r="109" spans="1:15">
      <c r="A109" s="314" t="s">
        <v>561</v>
      </c>
      <c r="B109" s="315" t="s">
        <v>562</v>
      </c>
      <c r="C109" s="315" t="s">
        <v>264</v>
      </c>
      <c r="D109" s="307">
        <v>0</v>
      </c>
      <c r="E109" s="307">
        <v>0</v>
      </c>
      <c r="F109" s="307">
        <v>0</v>
      </c>
      <c r="G109" s="307">
        <v>0</v>
      </c>
      <c r="H109" s="307">
        <v>0</v>
      </c>
      <c r="I109" s="307">
        <v>0</v>
      </c>
      <c r="J109" s="307">
        <v>0</v>
      </c>
      <c r="K109" s="307">
        <v>0</v>
      </c>
      <c r="L109" s="307">
        <v>0</v>
      </c>
      <c r="M109" s="307">
        <v>293681.03000000003</v>
      </c>
      <c r="N109" s="307">
        <v>293681.03000000003</v>
      </c>
      <c r="O109" s="308">
        <v>0</v>
      </c>
    </row>
    <row r="110" spans="1:15">
      <c r="A110" s="314" t="s">
        <v>563</v>
      </c>
      <c r="B110" s="315" t="s">
        <v>564</v>
      </c>
      <c r="C110" s="315" t="s">
        <v>264</v>
      </c>
      <c r="D110" s="307">
        <v>0</v>
      </c>
      <c r="E110" s="307">
        <v>0</v>
      </c>
      <c r="F110" s="307">
        <v>0</v>
      </c>
      <c r="G110" s="307">
        <v>0</v>
      </c>
      <c r="H110" s="307">
        <v>0</v>
      </c>
      <c r="I110" s="307">
        <v>0</v>
      </c>
      <c r="J110" s="307">
        <v>0</v>
      </c>
      <c r="K110" s="307">
        <v>0</v>
      </c>
      <c r="L110" s="307">
        <v>0</v>
      </c>
      <c r="M110" s="307">
        <v>-40655.699999999997</v>
      </c>
      <c r="N110" s="307">
        <v>-40655.699999999997</v>
      </c>
      <c r="O110" s="308">
        <v>0</v>
      </c>
    </row>
    <row r="111" spans="1:15">
      <c r="A111" s="314" t="s">
        <v>565</v>
      </c>
      <c r="B111" s="315" t="s">
        <v>566</v>
      </c>
      <c r="C111" s="315" t="s">
        <v>264</v>
      </c>
      <c r="D111" s="307">
        <v>0</v>
      </c>
      <c r="E111" s="307">
        <v>0</v>
      </c>
      <c r="F111" s="307">
        <v>0</v>
      </c>
      <c r="G111" s="307">
        <v>0</v>
      </c>
      <c r="H111" s="307">
        <v>0</v>
      </c>
      <c r="I111" s="307">
        <v>0</v>
      </c>
      <c r="J111" s="307">
        <v>0</v>
      </c>
      <c r="K111" s="307">
        <v>0</v>
      </c>
      <c r="L111" s="307">
        <v>0</v>
      </c>
      <c r="M111" s="307">
        <v>499911.78</v>
      </c>
      <c r="N111" s="307">
        <v>499911.78</v>
      </c>
      <c r="O111" s="308">
        <v>0</v>
      </c>
    </row>
    <row r="112" spans="1:15">
      <c r="A112" s="314" t="s">
        <v>567</v>
      </c>
      <c r="B112" s="315" t="s">
        <v>568</v>
      </c>
      <c r="C112" s="315" t="s">
        <v>264</v>
      </c>
      <c r="D112" s="307">
        <v>0</v>
      </c>
      <c r="E112" s="307">
        <v>0</v>
      </c>
      <c r="F112" s="307">
        <v>0</v>
      </c>
      <c r="G112" s="307">
        <v>0</v>
      </c>
      <c r="H112" s="307">
        <v>0</v>
      </c>
      <c r="I112" s="307">
        <v>0</v>
      </c>
      <c r="J112" s="307">
        <v>0</v>
      </c>
      <c r="K112" s="307">
        <v>0</v>
      </c>
      <c r="L112" s="307">
        <v>0</v>
      </c>
      <c r="M112" s="307">
        <v>-32553.25</v>
      </c>
      <c r="N112" s="307">
        <v>-32553.25</v>
      </c>
      <c r="O112" s="308">
        <v>0</v>
      </c>
    </row>
    <row r="113" spans="1:15">
      <c r="A113" s="314" t="s">
        <v>569</v>
      </c>
      <c r="B113" s="315" t="s">
        <v>570</v>
      </c>
      <c r="C113" s="315" t="s">
        <v>264</v>
      </c>
      <c r="D113" s="307">
        <v>0</v>
      </c>
      <c r="E113" s="307">
        <v>0</v>
      </c>
      <c r="F113" s="307">
        <v>0</v>
      </c>
      <c r="G113" s="307">
        <v>0</v>
      </c>
      <c r="H113" s="307">
        <v>0</v>
      </c>
      <c r="I113" s="307">
        <v>0</v>
      </c>
      <c r="J113" s="307">
        <v>0</v>
      </c>
      <c r="K113" s="307">
        <v>0</v>
      </c>
      <c r="L113" s="307">
        <v>0</v>
      </c>
      <c r="M113" s="307">
        <v>0</v>
      </c>
      <c r="N113" s="307">
        <v>0</v>
      </c>
      <c r="O113" s="308">
        <v>0</v>
      </c>
    </row>
    <row r="114" spans="1:15">
      <c r="A114" s="314" t="s">
        <v>571</v>
      </c>
      <c r="B114" s="315" t="s">
        <v>572</v>
      </c>
      <c r="C114" s="315" t="s">
        <v>264</v>
      </c>
      <c r="D114" s="307">
        <v>0</v>
      </c>
      <c r="E114" s="307">
        <v>0</v>
      </c>
      <c r="F114" s="307">
        <v>0</v>
      </c>
      <c r="G114" s="307">
        <v>0</v>
      </c>
      <c r="H114" s="307">
        <v>0</v>
      </c>
      <c r="I114" s="307">
        <v>0</v>
      </c>
      <c r="J114" s="307">
        <v>0</v>
      </c>
      <c r="K114" s="307">
        <v>0</v>
      </c>
      <c r="L114" s="307">
        <v>0</v>
      </c>
      <c r="M114" s="307">
        <v>0</v>
      </c>
      <c r="N114" s="307">
        <v>0</v>
      </c>
      <c r="O114" s="308">
        <v>0</v>
      </c>
    </row>
    <row r="115" spans="1:15">
      <c r="A115" s="314" t="s">
        <v>573</v>
      </c>
      <c r="B115" s="315" t="s">
        <v>574</v>
      </c>
      <c r="C115" s="315" t="s">
        <v>264</v>
      </c>
      <c r="D115" s="307">
        <v>0</v>
      </c>
      <c r="E115" s="307">
        <v>0</v>
      </c>
      <c r="F115" s="307">
        <v>0</v>
      </c>
      <c r="G115" s="307">
        <v>0</v>
      </c>
      <c r="H115" s="307">
        <v>0</v>
      </c>
      <c r="I115" s="307">
        <v>0</v>
      </c>
      <c r="J115" s="307">
        <v>0</v>
      </c>
      <c r="K115" s="307">
        <v>0</v>
      </c>
      <c r="L115" s="307">
        <v>0</v>
      </c>
      <c r="M115" s="307">
        <v>0</v>
      </c>
      <c r="N115" s="307">
        <v>0</v>
      </c>
      <c r="O115" s="308">
        <v>0</v>
      </c>
    </row>
    <row r="116" spans="1:15">
      <c r="A116" s="314" t="s">
        <v>575</v>
      </c>
      <c r="B116" s="315" t="s">
        <v>576</v>
      </c>
      <c r="C116" s="315" t="s">
        <v>264</v>
      </c>
      <c r="D116" s="307">
        <v>0</v>
      </c>
      <c r="E116" s="307">
        <v>0</v>
      </c>
      <c r="F116" s="307">
        <v>0</v>
      </c>
      <c r="G116" s="307">
        <v>0</v>
      </c>
      <c r="H116" s="307">
        <v>0</v>
      </c>
      <c r="I116" s="307">
        <v>0</v>
      </c>
      <c r="J116" s="307">
        <v>0</v>
      </c>
      <c r="K116" s="307">
        <v>0</v>
      </c>
      <c r="L116" s="307">
        <v>0</v>
      </c>
      <c r="M116" s="307">
        <v>0</v>
      </c>
      <c r="N116" s="307">
        <v>0</v>
      </c>
      <c r="O116" s="308">
        <v>0</v>
      </c>
    </row>
    <row r="117" spans="1:15">
      <c r="A117" s="314" t="s">
        <v>577</v>
      </c>
      <c r="B117" s="315" t="s">
        <v>578</v>
      </c>
      <c r="C117" s="315" t="s">
        <v>264</v>
      </c>
      <c r="D117" s="307">
        <v>5000</v>
      </c>
      <c r="E117" s="307">
        <v>0</v>
      </c>
      <c r="F117" s="307">
        <v>0</v>
      </c>
      <c r="G117" s="307">
        <v>5000</v>
      </c>
      <c r="H117" s="307">
        <v>5000</v>
      </c>
      <c r="I117" s="307">
        <v>0</v>
      </c>
      <c r="J117" s="307">
        <v>5000</v>
      </c>
      <c r="K117" s="307">
        <v>0</v>
      </c>
      <c r="L117" s="307">
        <v>5000</v>
      </c>
      <c r="M117" s="307">
        <v>0</v>
      </c>
      <c r="N117" s="307">
        <v>0</v>
      </c>
      <c r="O117" s="308">
        <v>0</v>
      </c>
    </row>
    <row r="118" spans="1:15">
      <c r="A118" s="314" t="s">
        <v>579</v>
      </c>
      <c r="B118" s="315" t="s">
        <v>580</v>
      </c>
      <c r="C118" s="315" t="s">
        <v>264</v>
      </c>
      <c r="D118" s="307">
        <v>-545.04999999999995</v>
      </c>
      <c r="E118" s="307">
        <v>0</v>
      </c>
      <c r="F118" s="307">
        <v>0</v>
      </c>
      <c r="G118" s="307">
        <v>-545.04999999999995</v>
      </c>
      <c r="H118" s="307">
        <v>-545.04999999999995</v>
      </c>
      <c r="I118" s="307">
        <v>0</v>
      </c>
      <c r="J118" s="307">
        <v>-545.04999999999995</v>
      </c>
      <c r="K118" s="307">
        <v>0</v>
      </c>
      <c r="L118" s="307">
        <v>-545.04999999999995</v>
      </c>
      <c r="M118" s="307">
        <v>0</v>
      </c>
      <c r="N118" s="307">
        <v>0</v>
      </c>
      <c r="O118" s="308">
        <v>0</v>
      </c>
    </row>
    <row r="119" spans="1:15">
      <c r="A119" s="314" t="s">
        <v>581</v>
      </c>
      <c r="B119" s="315" t="s">
        <v>582</v>
      </c>
      <c r="C119" s="315" t="s">
        <v>264</v>
      </c>
      <c r="D119" s="307">
        <v>539007.44999999995</v>
      </c>
      <c r="E119" s="307">
        <v>0</v>
      </c>
      <c r="F119" s="307">
        <v>0</v>
      </c>
      <c r="G119" s="307">
        <v>539007.44999999995</v>
      </c>
      <c r="H119" s="307">
        <v>539007.44999999995</v>
      </c>
      <c r="I119" s="307">
        <v>0</v>
      </c>
      <c r="J119" s="307">
        <v>539007.44999999995</v>
      </c>
      <c r="K119" s="307">
        <v>0</v>
      </c>
      <c r="L119" s="307">
        <v>539007.44999999995</v>
      </c>
      <c r="M119" s="307">
        <v>0</v>
      </c>
      <c r="N119" s="307">
        <v>0</v>
      </c>
      <c r="O119" s="308">
        <v>0</v>
      </c>
    </row>
    <row r="120" spans="1:15">
      <c r="A120" s="314" t="s">
        <v>583</v>
      </c>
      <c r="B120" s="315" t="s">
        <v>584</v>
      </c>
      <c r="C120" s="315" t="s">
        <v>264</v>
      </c>
      <c r="D120" s="307">
        <v>-440883.55</v>
      </c>
      <c r="E120" s="307">
        <v>0</v>
      </c>
      <c r="F120" s="307">
        <v>0</v>
      </c>
      <c r="G120" s="307">
        <v>-440883.55</v>
      </c>
      <c r="H120" s="307">
        <v>-440883.55</v>
      </c>
      <c r="I120" s="307">
        <v>0</v>
      </c>
      <c r="J120" s="307">
        <v>-440883.55</v>
      </c>
      <c r="K120" s="307">
        <v>0</v>
      </c>
      <c r="L120" s="307">
        <v>-440883.55</v>
      </c>
      <c r="M120" s="307">
        <v>0</v>
      </c>
      <c r="N120" s="307">
        <v>0</v>
      </c>
      <c r="O120" s="308">
        <v>0</v>
      </c>
    </row>
    <row r="121" spans="1:15">
      <c r="A121" s="314" t="s">
        <v>585</v>
      </c>
      <c r="B121" s="315" t="s">
        <v>586</v>
      </c>
      <c r="C121" s="315" t="s">
        <v>264</v>
      </c>
      <c r="D121" s="307">
        <v>813527.24</v>
      </c>
      <c r="E121" s="307">
        <v>0</v>
      </c>
      <c r="F121" s="307">
        <v>0</v>
      </c>
      <c r="G121" s="307">
        <v>813527.24</v>
      </c>
      <c r="H121" s="307">
        <v>813527.24</v>
      </c>
      <c r="I121" s="307">
        <v>0</v>
      </c>
      <c r="J121" s="307">
        <v>813527.24</v>
      </c>
      <c r="K121" s="307">
        <v>0</v>
      </c>
      <c r="L121" s="307">
        <v>813527.24</v>
      </c>
      <c r="M121" s="307">
        <v>0</v>
      </c>
      <c r="N121" s="307">
        <v>0</v>
      </c>
      <c r="O121" s="308">
        <v>0</v>
      </c>
    </row>
    <row r="122" spans="1:15">
      <c r="A122" s="314" t="s">
        <v>587</v>
      </c>
      <c r="B122" s="315" t="s">
        <v>588</v>
      </c>
      <c r="C122" s="315" t="s">
        <v>264</v>
      </c>
      <c r="D122" s="307">
        <v>-345974.56</v>
      </c>
      <c r="E122" s="307">
        <v>0</v>
      </c>
      <c r="F122" s="307">
        <v>0</v>
      </c>
      <c r="G122" s="307">
        <v>-345974.56</v>
      </c>
      <c r="H122" s="307">
        <v>-345974.56</v>
      </c>
      <c r="I122" s="307">
        <v>0</v>
      </c>
      <c r="J122" s="307">
        <v>-345974.56</v>
      </c>
      <c r="K122" s="307">
        <v>0</v>
      </c>
      <c r="L122" s="307">
        <v>-345974.56</v>
      </c>
      <c r="M122" s="307">
        <v>0</v>
      </c>
      <c r="N122" s="307">
        <v>0</v>
      </c>
      <c r="O122" s="308">
        <v>0</v>
      </c>
    </row>
    <row r="123" spans="1:15">
      <c r="A123" s="314" t="s">
        <v>589</v>
      </c>
      <c r="B123" s="315" t="s">
        <v>590</v>
      </c>
      <c r="C123" s="315" t="s">
        <v>264</v>
      </c>
      <c r="D123" s="307">
        <v>1343731.45</v>
      </c>
      <c r="E123" s="307">
        <v>0</v>
      </c>
      <c r="F123" s="307">
        <v>0</v>
      </c>
      <c r="G123" s="307">
        <v>1343731.45</v>
      </c>
      <c r="H123" s="307">
        <v>1343731.45</v>
      </c>
      <c r="I123" s="307">
        <v>0</v>
      </c>
      <c r="J123" s="307">
        <v>1343731.45</v>
      </c>
      <c r="K123" s="307">
        <v>0</v>
      </c>
      <c r="L123" s="307">
        <v>1343731.45</v>
      </c>
      <c r="M123" s="307">
        <v>0</v>
      </c>
      <c r="N123" s="307">
        <v>0</v>
      </c>
      <c r="O123" s="308">
        <v>0</v>
      </c>
    </row>
    <row r="124" spans="1:15">
      <c r="A124" s="314" t="s">
        <v>591</v>
      </c>
      <c r="B124" s="315" t="s">
        <v>592</v>
      </c>
      <c r="C124" s="315" t="s">
        <v>264</v>
      </c>
      <c r="D124" s="307">
        <v>-619632.96</v>
      </c>
      <c r="E124" s="307">
        <v>0</v>
      </c>
      <c r="F124" s="307">
        <v>0</v>
      </c>
      <c r="G124" s="307">
        <v>-619632.96</v>
      </c>
      <c r="H124" s="307">
        <v>-619632.96</v>
      </c>
      <c r="I124" s="307">
        <v>0</v>
      </c>
      <c r="J124" s="307">
        <v>-619632.96</v>
      </c>
      <c r="K124" s="307">
        <v>0</v>
      </c>
      <c r="L124" s="307">
        <v>-619632.96</v>
      </c>
      <c r="M124" s="307">
        <v>0</v>
      </c>
      <c r="N124" s="307">
        <v>0</v>
      </c>
      <c r="O124" s="308">
        <v>0</v>
      </c>
    </row>
    <row r="125" spans="1:15">
      <c r="A125" s="314" t="s">
        <v>593</v>
      </c>
      <c r="B125" s="315" t="s">
        <v>594</v>
      </c>
      <c r="C125" s="315" t="s">
        <v>264</v>
      </c>
      <c r="D125" s="307">
        <v>1388860</v>
      </c>
      <c r="E125" s="307">
        <v>0</v>
      </c>
      <c r="F125" s="307">
        <v>0</v>
      </c>
      <c r="G125" s="307">
        <v>1388860</v>
      </c>
      <c r="H125" s="307">
        <v>1388860</v>
      </c>
      <c r="I125" s="307">
        <v>0</v>
      </c>
      <c r="J125" s="307">
        <v>1388860</v>
      </c>
      <c r="K125" s="307">
        <v>0</v>
      </c>
      <c r="L125" s="307">
        <v>1388860</v>
      </c>
      <c r="M125" s="307">
        <v>0</v>
      </c>
      <c r="N125" s="307">
        <v>0</v>
      </c>
      <c r="O125" s="308">
        <v>0</v>
      </c>
    </row>
    <row r="126" spans="1:15">
      <c r="A126" s="314" t="s">
        <v>595</v>
      </c>
      <c r="B126" s="315" t="s">
        <v>596</v>
      </c>
      <c r="C126" s="315" t="s">
        <v>264</v>
      </c>
      <c r="D126" s="307">
        <v>-193874.03</v>
      </c>
      <c r="E126" s="307">
        <v>0</v>
      </c>
      <c r="F126" s="307">
        <v>0</v>
      </c>
      <c r="G126" s="307">
        <v>-193874.03</v>
      </c>
      <c r="H126" s="307">
        <v>-193874.03</v>
      </c>
      <c r="I126" s="307">
        <v>0</v>
      </c>
      <c r="J126" s="307">
        <v>-193874.03</v>
      </c>
      <c r="K126" s="307">
        <v>0</v>
      </c>
      <c r="L126" s="307">
        <v>-193874.03</v>
      </c>
      <c r="M126" s="307">
        <v>0</v>
      </c>
      <c r="N126" s="307">
        <v>0</v>
      </c>
      <c r="O126" s="308">
        <v>0</v>
      </c>
    </row>
    <row r="127" spans="1:15">
      <c r="A127" s="314" t="s">
        <v>597</v>
      </c>
      <c r="B127" s="315" t="s">
        <v>598</v>
      </c>
      <c r="C127" s="315" t="s">
        <v>264</v>
      </c>
      <c r="D127" s="307">
        <v>3631633.96</v>
      </c>
      <c r="E127" s="307">
        <v>0</v>
      </c>
      <c r="F127" s="307">
        <v>0</v>
      </c>
      <c r="G127" s="307">
        <v>3631633.96</v>
      </c>
      <c r="H127" s="307">
        <v>3631633.96</v>
      </c>
      <c r="I127" s="307">
        <v>0</v>
      </c>
      <c r="J127" s="307">
        <v>3631633.96</v>
      </c>
      <c r="K127" s="307">
        <v>0</v>
      </c>
      <c r="L127" s="307">
        <v>3631633.96</v>
      </c>
      <c r="M127" s="307">
        <v>0</v>
      </c>
      <c r="N127" s="307">
        <v>0</v>
      </c>
      <c r="O127" s="308">
        <v>0</v>
      </c>
    </row>
    <row r="128" spans="1:15">
      <c r="A128" s="314" t="s">
        <v>599</v>
      </c>
      <c r="B128" s="315" t="s">
        <v>600</v>
      </c>
      <c r="C128" s="315" t="s">
        <v>264</v>
      </c>
      <c r="D128" s="307">
        <v>-1393220.58</v>
      </c>
      <c r="E128" s="307">
        <v>0</v>
      </c>
      <c r="F128" s="307">
        <v>0</v>
      </c>
      <c r="G128" s="307">
        <v>-1393220.58</v>
      </c>
      <c r="H128" s="307">
        <v>-1393220.58</v>
      </c>
      <c r="I128" s="307">
        <v>0</v>
      </c>
      <c r="J128" s="307">
        <v>-1393220.58</v>
      </c>
      <c r="K128" s="307">
        <v>0</v>
      </c>
      <c r="L128" s="307">
        <v>-1393220.58</v>
      </c>
      <c r="M128" s="307">
        <v>0</v>
      </c>
      <c r="N128" s="307">
        <v>0</v>
      </c>
      <c r="O128" s="308">
        <v>0</v>
      </c>
    </row>
    <row r="129" spans="1:15">
      <c r="A129" s="314" t="s">
        <v>601</v>
      </c>
      <c r="B129" s="315" t="s">
        <v>602</v>
      </c>
      <c r="C129" s="315" t="s">
        <v>264</v>
      </c>
      <c r="D129" s="307">
        <v>2571098.54</v>
      </c>
      <c r="E129" s="307">
        <v>0</v>
      </c>
      <c r="F129" s="307">
        <v>0</v>
      </c>
      <c r="G129" s="307">
        <v>2571098.54</v>
      </c>
      <c r="H129" s="307">
        <v>2571098.54</v>
      </c>
      <c r="I129" s="307">
        <v>0</v>
      </c>
      <c r="J129" s="307">
        <v>2571098.54</v>
      </c>
      <c r="K129" s="307">
        <v>0</v>
      </c>
      <c r="L129" s="307">
        <v>2571098.54</v>
      </c>
      <c r="M129" s="307">
        <v>0</v>
      </c>
      <c r="N129" s="307">
        <v>0</v>
      </c>
      <c r="O129" s="308">
        <v>0</v>
      </c>
    </row>
    <row r="130" spans="1:15">
      <c r="A130" s="314" t="s">
        <v>603</v>
      </c>
      <c r="B130" s="315" t="s">
        <v>604</v>
      </c>
      <c r="C130" s="315" t="s">
        <v>264</v>
      </c>
      <c r="D130" s="307">
        <v>-2544364.09</v>
      </c>
      <c r="E130" s="307">
        <v>0</v>
      </c>
      <c r="F130" s="307">
        <v>0</v>
      </c>
      <c r="G130" s="307">
        <v>-2544364.09</v>
      </c>
      <c r="H130" s="307">
        <v>-2544364.09</v>
      </c>
      <c r="I130" s="307">
        <v>0</v>
      </c>
      <c r="J130" s="307">
        <v>-2544364.09</v>
      </c>
      <c r="K130" s="307">
        <v>0</v>
      </c>
      <c r="L130" s="307">
        <v>-2544364.09</v>
      </c>
      <c r="M130" s="307">
        <v>0</v>
      </c>
      <c r="N130" s="307">
        <v>0</v>
      </c>
      <c r="O130" s="308">
        <v>0</v>
      </c>
    </row>
    <row r="131" spans="1:15">
      <c r="A131" s="314" t="s">
        <v>605</v>
      </c>
      <c r="B131" s="315" t="s">
        <v>606</v>
      </c>
      <c r="C131" s="315" t="s">
        <v>264</v>
      </c>
      <c r="D131" s="307">
        <v>700000</v>
      </c>
      <c r="E131" s="307">
        <v>0</v>
      </c>
      <c r="F131" s="307">
        <v>0</v>
      </c>
      <c r="G131" s="307">
        <v>700000</v>
      </c>
      <c r="H131" s="307">
        <v>700000</v>
      </c>
      <c r="I131" s="307">
        <v>0</v>
      </c>
      <c r="J131" s="307">
        <v>700000</v>
      </c>
      <c r="K131" s="307">
        <v>0</v>
      </c>
      <c r="L131" s="307">
        <v>700000</v>
      </c>
      <c r="M131" s="307">
        <v>0</v>
      </c>
      <c r="N131" s="307">
        <v>0</v>
      </c>
      <c r="O131" s="308">
        <v>0</v>
      </c>
    </row>
    <row r="132" spans="1:15">
      <c r="A132" s="314" t="s">
        <v>607</v>
      </c>
      <c r="B132" s="315" t="s">
        <v>608</v>
      </c>
      <c r="C132" s="315" t="s">
        <v>264</v>
      </c>
      <c r="D132" s="307">
        <v>-19176.16</v>
      </c>
      <c r="E132" s="307">
        <v>0</v>
      </c>
      <c r="F132" s="307">
        <v>0</v>
      </c>
      <c r="G132" s="307">
        <v>-19176.16</v>
      </c>
      <c r="H132" s="307">
        <v>-19176.16</v>
      </c>
      <c r="I132" s="307">
        <v>0</v>
      </c>
      <c r="J132" s="307">
        <v>-19176.16</v>
      </c>
      <c r="K132" s="307">
        <v>0</v>
      </c>
      <c r="L132" s="307">
        <v>-19176.16</v>
      </c>
      <c r="M132" s="307">
        <v>0</v>
      </c>
      <c r="N132" s="307">
        <v>0</v>
      </c>
      <c r="O132" s="308">
        <v>0</v>
      </c>
    </row>
    <row r="133" spans="1:15">
      <c r="A133" s="314" t="s">
        <v>609</v>
      </c>
      <c r="B133" s="315" t="s">
        <v>578</v>
      </c>
      <c r="C133" s="315" t="s">
        <v>264</v>
      </c>
      <c r="D133" s="307">
        <v>0</v>
      </c>
      <c r="E133" s="307">
        <v>0</v>
      </c>
      <c r="F133" s="307">
        <v>0</v>
      </c>
      <c r="G133" s="307">
        <v>0</v>
      </c>
      <c r="H133" s="307">
        <v>0</v>
      </c>
      <c r="I133" s="307">
        <v>0</v>
      </c>
      <c r="J133" s="307">
        <v>0</v>
      </c>
      <c r="K133" s="307">
        <v>0</v>
      </c>
      <c r="L133" s="307">
        <v>0</v>
      </c>
      <c r="M133" s="307">
        <v>0</v>
      </c>
      <c r="N133" s="307">
        <v>0</v>
      </c>
      <c r="O133" s="308">
        <v>5000</v>
      </c>
    </row>
    <row r="134" spans="1:15">
      <c r="A134" s="314" t="s">
        <v>610</v>
      </c>
      <c r="B134" s="315" t="s">
        <v>611</v>
      </c>
      <c r="C134" s="315" t="s">
        <v>264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  <c r="I134" s="307">
        <v>0</v>
      </c>
      <c r="J134" s="307">
        <v>0</v>
      </c>
      <c r="K134" s="307">
        <v>0</v>
      </c>
      <c r="L134" s="307">
        <v>0</v>
      </c>
      <c r="M134" s="307">
        <v>0</v>
      </c>
      <c r="N134" s="307">
        <v>0</v>
      </c>
      <c r="O134" s="308">
        <v>-49.17</v>
      </c>
    </row>
    <row r="135" spans="1:15">
      <c r="A135" s="314" t="s">
        <v>612</v>
      </c>
      <c r="B135" s="315" t="s">
        <v>582</v>
      </c>
      <c r="C135" s="315" t="s">
        <v>264</v>
      </c>
      <c r="D135" s="307">
        <v>0</v>
      </c>
      <c r="E135" s="307">
        <v>0</v>
      </c>
      <c r="F135" s="307">
        <v>0</v>
      </c>
      <c r="G135" s="307">
        <v>0</v>
      </c>
      <c r="H135" s="307">
        <v>0</v>
      </c>
      <c r="I135" s="307">
        <v>0</v>
      </c>
      <c r="J135" s="307">
        <v>0</v>
      </c>
      <c r="K135" s="307">
        <v>0</v>
      </c>
      <c r="L135" s="307">
        <v>0</v>
      </c>
      <c r="M135" s="307">
        <v>539007.44999999995</v>
      </c>
      <c r="N135" s="307">
        <v>539007.44999999995</v>
      </c>
      <c r="O135" s="308">
        <v>539007.44999999995</v>
      </c>
    </row>
    <row r="136" spans="1:15">
      <c r="A136" s="314" t="s">
        <v>613</v>
      </c>
      <c r="B136" s="315" t="s">
        <v>614</v>
      </c>
      <c r="C136" s="315" t="s">
        <v>264</v>
      </c>
      <c r="D136" s="307">
        <v>0</v>
      </c>
      <c r="E136" s="307">
        <v>0</v>
      </c>
      <c r="F136" s="307">
        <v>0</v>
      </c>
      <c r="G136" s="307">
        <v>0</v>
      </c>
      <c r="H136" s="307">
        <v>0</v>
      </c>
      <c r="I136" s="307">
        <v>0</v>
      </c>
      <c r="J136" s="307">
        <v>0</v>
      </c>
      <c r="K136" s="307">
        <v>0</v>
      </c>
      <c r="L136" s="307">
        <v>0</v>
      </c>
      <c r="M136" s="307">
        <v>-408991.07</v>
      </c>
      <c r="N136" s="307">
        <v>-408991.07</v>
      </c>
      <c r="O136" s="308">
        <v>-426545.81</v>
      </c>
    </row>
    <row r="137" spans="1:15">
      <c r="A137" s="314" t="s">
        <v>615</v>
      </c>
      <c r="B137" s="315" t="s">
        <v>586</v>
      </c>
      <c r="C137" s="315" t="s">
        <v>264</v>
      </c>
      <c r="D137" s="307">
        <v>0</v>
      </c>
      <c r="E137" s="307">
        <v>0</v>
      </c>
      <c r="F137" s="307">
        <v>0</v>
      </c>
      <c r="G137" s="307">
        <v>0</v>
      </c>
      <c r="H137" s="307">
        <v>0</v>
      </c>
      <c r="I137" s="307">
        <v>0</v>
      </c>
      <c r="J137" s="307">
        <v>0</v>
      </c>
      <c r="K137" s="307">
        <v>0</v>
      </c>
      <c r="L137" s="307">
        <v>0</v>
      </c>
      <c r="M137" s="307">
        <v>1177729.98</v>
      </c>
      <c r="N137" s="307">
        <v>1177729.98</v>
      </c>
      <c r="O137" s="308">
        <v>633568.93999999994</v>
      </c>
    </row>
    <row r="138" spans="1:15">
      <c r="A138" s="314" t="s">
        <v>616</v>
      </c>
      <c r="B138" s="315" t="s">
        <v>617</v>
      </c>
      <c r="C138" s="315" t="s">
        <v>264</v>
      </c>
      <c r="D138" s="307">
        <v>0</v>
      </c>
      <c r="E138" s="307">
        <v>0</v>
      </c>
      <c r="F138" s="307">
        <v>0</v>
      </c>
      <c r="G138" s="307">
        <v>0</v>
      </c>
      <c r="H138" s="307">
        <v>0</v>
      </c>
      <c r="I138" s="307">
        <v>0</v>
      </c>
      <c r="J138" s="307">
        <v>0</v>
      </c>
      <c r="K138" s="307">
        <v>0</v>
      </c>
      <c r="L138" s="307">
        <v>0</v>
      </c>
      <c r="M138" s="307">
        <v>-873797.96</v>
      </c>
      <c r="N138" s="307">
        <v>-873797.96</v>
      </c>
      <c r="O138" s="308">
        <v>-279369.39</v>
      </c>
    </row>
    <row r="139" spans="1:15">
      <c r="A139" s="314" t="s">
        <v>618</v>
      </c>
      <c r="B139" s="315" t="s">
        <v>590</v>
      </c>
      <c r="C139" s="315" t="s">
        <v>264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7">
        <v>0</v>
      </c>
      <c r="J139" s="307">
        <v>0</v>
      </c>
      <c r="K139" s="307">
        <v>0</v>
      </c>
      <c r="L139" s="307">
        <v>0</v>
      </c>
      <c r="M139" s="307">
        <v>670273.75</v>
      </c>
      <c r="N139" s="307">
        <v>670273.75</v>
      </c>
      <c r="O139" s="308">
        <v>1132893.95</v>
      </c>
    </row>
    <row r="140" spans="1:15">
      <c r="A140" s="314" t="s">
        <v>619</v>
      </c>
      <c r="B140" s="315" t="s">
        <v>620</v>
      </c>
      <c r="C140" s="315" t="s">
        <v>264</v>
      </c>
      <c r="D140" s="307">
        <v>0</v>
      </c>
      <c r="E140" s="307">
        <v>0</v>
      </c>
      <c r="F140" s="307">
        <v>0</v>
      </c>
      <c r="G140" s="307">
        <v>0</v>
      </c>
      <c r="H140" s="307">
        <v>0</v>
      </c>
      <c r="I140" s="307">
        <v>0</v>
      </c>
      <c r="J140" s="307">
        <v>0</v>
      </c>
      <c r="K140" s="307">
        <v>0</v>
      </c>
      <c r="L140" s="307">
        <v>0</v>
      </c>
      <c r="M140" s="307">
        <v>-461554.87</v>
      </c>
      <c r="N140" s="307">
        <v>-461554.87</v>
      </c>
      <c r="O140" s="308">
        <v>-527527.65</v>
      </c>
    </row>
    <row r="141" spans="1:15">
      <c r="A141" s="314" t="s">
        <v>621</v>
      </c>
      <c r="B141" s="315" t="s">
        <v>594</v>
      </c>
      <c r="C141" s="315" t="s">
        <v>264</v>
      </c>
      <c r="D141" s="307">
        <v>0</v>
      </c>
      <c r="E141" s="307">
        <v>0</v>
      </c>
      <c r="F141" s="307">
        <v>0</v>
      </c>
      <c r="G141" s="307">
        <v>0</v>
      </c>
      <c r="H141" s="307">
        <v>0</v>
      </c>
      <c r="I141" s="307">
        <v>0</v>
      </c>
      <c r="J141" s="307">
        <v>0</v>
      </c>
      <c r="K141" s="307">
        <v>0</v>
      </c>
      <c r="L141" s="307">
        <v>0</v>
      </c>
      <c r="M141" s="307">
        <v>0</v>
      </c>
      <c r="N141" s="307">
        <v>0</v>
      </c>
      <c r="O141" s="308">
        <v>403390</v>
      </c>
    </row>
    <row r="142" spans="1:15">
      <c r="A142" s="314" t="s">
        <v>622</v>
      </c>
      <c r="B142" s="315" t="s">
        <v>596</v>
      </c>
      <c r="C142" s="315" t="s">
        <v>264</v>
      </c>
      <c r="D142" s="307">
        <v>0</v>
      </c>
      <c r="E142" s="307">
        <v>0</v>
      </c>
      <c r="F142" s="307">
        <v>0</v>
      </c>
      <c r="G142" s="307">
        <v>0</v>
      </c>
      <c r="H142" s="307">
        <v>0</v>
      </c>
      <c r="I142" s="307">
        <v>0</v>
      </c>
      <c r="J142" s="307">
        <v>0</v>
      </c>
      <c r="K142" s="307">
        <v>0</v>
      </c>
      <c r="L142" s="307">
        <v>0</v>
      </c>
      <c r="M142" s="307">
        <v>0</v>
      </c>
      <c r="N142" s="307">
        <v>0</v>
      </c>
      <c r="O142" s="308">
        <v>-45312.3</v>
      </c>
    </row>
    <row r="143" spans="1:15">
      <c r="A143" s="314" t="s">
        <v>623</v>
      </c>
      <c r="B143" s="315" t="s">
        <v>598</v>
      </c>
      <c r="C143" s="315" t="s">
        <v>264</v>
      </c>
      <c r="D143" s="307">
        <v>0</v>
      </c>
      <c r="E143" s="307">
        <v>0</v>
      </c>
      <c r="F143" s="307">
        <v>0</v>
      </c>
      <c r="G143" s="307">
        <v>0</v>
      </c>
      <c r="H143" s="307">
        <v>0</v>
      </c>
      <c r="I143" s="307">
        <v>0</v>
      </c>
      <c r="J143" s="307">
        <v>0</v>
      </c>
      <c r="K143" s="307">
        <v>0</v>
      </c>
      <c r="L143" s="307">
        <v>0</v>
      </c>
      <c r="M143" s="307">
        <v>803293.69</v>
      </c>
      <c r="N143" s="307">
        <v>803293.69</v>
      </c>
      <c r="O143" s="308">
        <v>806293.69</v>
      </c>
    </row>
    <row r="144" spans="1:15">
      <c r="A144" s="314" t="s">
        <v>624</v>
      </c>
      <c r="B144" s="315" t="s">
        <v>625</v>
      </c>
      <c r="C144" s="315" t="s">
        <v>264</v>
      </c>
      <c r="D144" s="307">
        <v>0</v>
      </c>
      <c r="E144" s="307">
        <v>0</v>
      </c>
      <c r="F144" s="307">
        <v>0</v>
      </c>
      <c r="G144" s="307">
        <v>0</v>
      </c>
      <c r="H144" s="307">
        <v>0</v>
      </c>
      <c r="I144" s="307">
        <v>0</v>
      </c>
      <c r="J144" s="307">
        <v>0</v>
      </c>
      <c r="K144" s="307">
        <v>0</v>
      </c>
      <c r="L144" s="307">
        <v>0</v>
      </c>
      <c r="M144" s="307">
        <v>-627365.64</v>
      </c>
      <c r="N144" s="307">
        <v>-627365.64</v>
      </c>
      <c r="O144" s="308">
        <v>-645675.32999999996</v>
      </c>
    </row>
    <row r="145" spans="1:15">
      <c r="A145" s="314" t="s">
        <v>626</v>
      </c>
      <c r="B145" s="315" t="s">
        <v>602</v>
      </c>
      <c r="C145" s="315" t="s">
        <v>264</v>
      </c>
      <c r="D145" s="307">
        <v>0</v>
      </c>
      <c r="E145" s="307">
        <v>0</v>
      </c>
      <c r="F145" s="307">
        <v>0</v>
      </c>
      <c r="G145" s="307">
        <v>0</v>
      </c>
      <c r="H145" s="307">
        <v>0</v>
      </c>
      <c r="I145" s="307">
        <v>0</v>
      </c>
      <c r="J145" s="307">
        <v>0</v>
      </c>
      <c r="K145" s="307">
        <v>0</v>
      </c>
      <c r="L145" s="307">
        <v>0</v>
      </c>
      <c r="M145" s="307">
        <v>2571098.54</v>
      </c>
      <c r="N145" s="307">
        <v>2571098.54</v>
      </c>
      <c r="O145" s="308">
        <v>2571098.54</v>
      </c>
    </row>
    <row r="146" spans="1:15">
      <c r="A146" s="314" t="s">
        <v>627</v>
      </c>
      <c r="B146" s="315" t="s">
        <v>628</v>
      </c>
      <c r="C146" s="315" t="s">
        <v>264</v>
      </c>
      <c r="D146" s="307">
        <v>0</v>
      </c>
      <c r="E146" s="307">
        <v>0</v>
      </c>
      <c r="F146" s="307">
        <v>0</v>
      </c>
      <c r="G146" s="307">
        <v>0</v>
      </c>
      <c r="H146" s="307">
        <v>0</v>
      </c>
      <c r="I146" s="307">
        <v>0</v>
      </c>
      <c r="J146" s="307">
        <v>0</v>
      </c>
      <c r="K146" s="307">
        <v>0</v>
      </c>
      <c r="L146" s="307">
        <v>0</v>
      </c>
      <c r="M146" s="307">
        <v>-2536581.89</v>
      </c>
      <c r="N146" s="307">
        <v>-2536581.89</v>
      </c>
      <c r="O146" s="308">
        <v>-2540249.21</v>
      </c>
    </row>
    <row r="147" spans="1:15">
      <c r="A147" s="314" t="s">
        <v>629</v>
      </c>
      <c r="B147" s="315" t="s">
        <v>630</v>
      </c>
      <c r="C147" s="315" t="s">
        <v>264</v>
      </c>
      <c r="D147" s="307">
        <v>0</v>
      </c>
      <c r="E147" s="307">
        <v>0</v>
      </c>
      <c r="F147" s="307">
        <v>0</v>
      </c>
      <c r="G147" s="307">
        <v>0</v>
      </c>
      <c r="H147" s="307">
        <v>0</v>
      </c>
      <c r="I147" s="307">
        <v>0</v>
      </c>
      <c r="J147" s="307">
        <v>0</v>
      </c>
      <c r="K147" s="307">
        <v>0</v>
      </c>
      <c r="L147" s="307">
        <v>0</v>
      </c>
      <c r="M147" s="307">
        <v>393353</v>
      </c>
      <c r="N147" s="307">
        <v>393353</v>
      </c>
      <c r="O147" s="308">
        <v>393353</v>
      </c>
    </row>
    <row r="148" spans="1:15">
      <c r="A148" s="314" t="s">
        <v>631</v>
      </c>
      <c r="B148" s="315" t="s">
        <v>632</v>
      </c>
      <c r="C148" s="315" t="s">
        <v>264</v>
      </c>
      <c r="D148" s="307">
        <v>0</v>
      </c>
      <c r="E148" s="307">
        <v>0</v>
      </c>
      <c r="F148" s="307">
        <v>0</v>
      </c>
      <c r="G148" s="307">
        <v>0</v>
      </c>
      <c r="H148" s="307">
        <v>0</v>
      </c>
      <c r="I148" s="307">
        <v>0</v>
      </c>
      <c r="J148" s="307">
        <v>0</v>
      </c>
      <c r="K148" s="307">
        <v>0</v>
      </c>
      <c r="L148" s="307">
        <v>0</v>
      </c>
      <c r="M148" s="307">
        <v>-110299.85</v>
      </c>
      <c r="N148" s="307">
        <v>-110299.85</v>
      </c>
      <c r="O148" s="308">
        <v>-133720.37</v>
      </c>
    </row>
    <row r="149" spans="1:15">
      <c r="A149" s="314" t="s">
        <v>633</v>
      </c>
      <c r="B149" s="315" t="s">
        <v>634</v>
      </c>
      <c r="C149" s="315" t="s">
        <v>264</v>
      </c>
      <c r="D149" s="307">
        <v>0</v>
      </c>
      <c r="E149" s="307">
        <v>0</v>
      </c>
      <c r="F149" s="307">
        <v>0</v>
      </c>
      <c r="G149" s="307">
        <v>0</v>
      </c>
      <c r="H149" s="307">
        <v>0</v>
      </c>
      <c r="I149" s="307">
        <v>0</v>
      </c>
      <c r="J149" s="307">
        <v>0</v>
      </c>
      <c r="K149" s="307">
        <v>0</v>
      </c>
      <c r="L149" s="307">
        <v>0</v>
      </c>
      <c r="M149" s="307">
        <v>63914.75</v>
      </c>
      <c r="N149" s="307">
        <v>63914.75</v>
      </c>
      <c r="O149" s="308">
        <v>63914.75</v>
      </c>
    </row>
    <row r="150" spans="1:15">
      <c r="A150" s="314" t="s">
        <v>635</v>
      </c>
      <c r="B150" s="315" t="s">
        <v>636</v>
      </c>
      <c r="C150" s="315" t="s">
        <v>264</v>
      </c>
      <c r="D150" s="307">
        <v>0</v>
      </c>
      <c r="E150" s="307">
        <v>0</v>
      </c>
      <c r="F150" s="307">
        <v>0</v>
      </c>
      <c r="G150" s="307">
        <v>0</v>
      </c>
      <c r="H150" s="307">
        <v>0</v>
      </c>
      <c r="I150" s="307">
        <v>0</v>
      </c>
      <c r="J150" s="307">
        <v>0</v>
      </c>
      <c r="K150" s="307">
        <v>0</v>
      </c>
      <c r="L150" s="307">
        <v>0</v>
      </c>
      <c r="M150" s="307">
        <v>0</v>
      </c>
      <c r="N150" s="307">
        <v>0</v>
      </c>
      <c r="O150" s="308">
        <v>0</v>
      </c>
    </row>
    <row r="151" spans="1:15">
      <c r="A151" s="314" t="s">
        <v>637</v>
      </c>
      <c r="B151" s="315" t="s">
        <v>636</v>
      </c>
      <c r="C151" s="315" t="s">
        <v>264</v>
      </c>
      <c r="D151" s="307">
        <v>0</v>
      </c>
      <c r="E151" s="307">
        <v>0</v>
      </c>
      <c r="F151" s="307">
        <v>0</v>
      </c>
      <c r="G151" s="307">
        <v>0</v>
      </c>
      <c r="H151" s="307">
        <v>0</v>
      </c>
      <c r="I151" s="307">
        <v>0</v>
      </c>
      <c r="J151" s="307">
        <v>0</v>
      </c>
      <c r="K151" s="307">
        <v>0</v>
      </c>
      <c r="L151" s="307">
        <v>0</v>
      </c>
      <c r="M151" s="307">
        <v>-15687.19</v>
      </c>
      <c r="N151" s="307">
        <v>-15687.19</v>
      </c>
      <c r="O151" s="308">
        <v>-19772.64</v>
      </c>
    </row>
    <row r="152" spans="1:15">
      <c r="A152" s="314" t="s">
        <v>638</v>
      </c>
      <c r="B152" s="315" t="s">
        <v>639</v>
      </c>
      <c r="C152" s="315" t="s">
        <v>264</v>
      </c>
      <c r="D152" s="307">
        <v>0</v>
      </c>
      <c r="E152" s="307">
        <v>0</v>
      </c>
      <c r="F152" s="307">
        <v>0</v>
      </c>
      <c r="G152" s="307">
        <v>0</v>
      </c>
      <c r="H152" s="307">
        <v>0</v>
      </c>
      <c r="I152" s="307">
        <v>0</v>
      </c>
      <c r="J152" s="307">
        <v>0</v>
      </c>
      <c r="K152" s="307">
        <v>0</v>
      </c>
      <c r="L152" s="307">
        <v>0</v>
      </c>
      <c r="M152" s="307">
        <v>628037.1</v>
      </c>
      <c r="N152" s="307">
        <v>628037.1</v>
      </c>
      <c r="O152" s="308">
        <v>695895.38</v>
      </c>
    </row>
    <row r="153" spans="1:15">
      <c r="A153" s="314" t="s">
        <v>640</v>
      </c>
      <c r="B153" s="315" t="s">
        <v>641</v>
      </c>
      <c r="C153" s="315" t="s">
        <v>264</v>
      </c>
      <c r="D153" s="307">
        <v>0</v>
      </c>
      <c r="E153" s="307">
        <v>0</v>
      </c>
      <c r="F153" s="307">
        <v>0</v>
      </c>
      <c r="G153" s="307">
        <v>0</v>
      </c>
      <c r="H153" s="307">
        <v>0</v>
      </c>
      <c r="I153" s="307">
        <v>0</v>
      </c>
      <c r="J153" s="307">
        <v>0</v>
      </c>
      <c r="K153" s="307">
        <v>0</v>
      </c>
      <c r="L153" s="307">
        <v>0</v>
      </c>
      <c r="M153" s="307">
        <v>0</v>
      </c>
      <c r="N153" s="307">
        <v>0</v>
      </c>
      <c r="O153" s="308">
        <v>0</v>
      </c>
    </row>
    <row r="154" spans="1:15">
      <c r="A154" s="314" t="s">
        <v>642</v>
      </c>
      <c r="B154" s="315" t="s">
        <v>641</v>
      </c>
      <c r="C154" s="315" t="s">
        <v>264</v>
      </c>
      <c r="D154" s="307">
        <v>0</v>
      </c>
      <c r="E154" s="307">
        <v>0</v>
      </c>
      <c r="F154" s="307">
        <v>0</v>
      </c>
      <c r="G154" s="307">
        <v>0</v>
      </c>
      <c r="H154" s="307">
        <v>0</v>
      </c>
      <c r="I154" s="307">
        <v>0</v>
      </c>
      <c r="J154" s="307">
        <v>0</v>
      </c>
      <c r="K154" s="307">
        <v>0</v>
      </c>
      <c r="L154" s="307">
        <v>0</v>
      </c>
      <c r="M154" s="307">
        <v>-282649.94</v>
      </c>
      <c r="N154" s="307">
        <v>-282649.94</v>
      </c>
      <c r="O154" s="308">
        <v>-297151.8</v>
      </c>
    </row>
    <row r="155" spans="1:15">
      <c r="A155" s="314" t="s">
        <v>643</v>
      </c>
      <c r="B155" s="315" t="s">
        <v>644</v>
      </c>
      <c r="C155" s="315" t="s">
        <v>264</v>
      </c>
      <c r="D155" s="307">
        <v>0</v>
      </c>
      <c r="E155" s="307">
        <v>0</v>
      </c>
      <c r="F155" s="307">
        <v>0</v>
      </c>
      <c r="G155" s="307">
        <v>0</v>
      </c>
      <c r="H155" s="307">
        <v>0</v>
      </c>
      <c r="I155" s="307">
        <v>0</v>
      </c>
      <c r="J155" s="307">
        <v>0</v>
      </c>
      <c r="K155" s="307">
        <v>0</v>
      </c>
      <c r="L155" s="307">
        <v>0</v>
      </c>
      <c r="M155" s="307">
        <v>234885.25</v>
      </c>
      <c r="N155" s="307">
        <v>234885.25</v>
      </c>
      <c r="O155" s="308">
        <v>470612.49</v>
      </c>
    </row>
    <row r="156" spans="1:15">
      <c r="A156" s="314" t="s">
        <v>645</v>
      </c>
      <c r="B156" s="315" t="s">
        <v>646</v>
      </c>
      <c r="C156" s="315" t="s">
        <v>264</v>
      </c>
      <c r="D156" s="307">
        <v>0</v>
      </c>
      <c r="E156" s="307">
        <v>0</v>
      </c>
      <c r="F156" s="307">
        <v>0</v>
      </c>
      <c r="G156" s="307">
        <v>0</v>
      </c>
      <c r="H156" s="307">
        <v>0</v>
      </c>
      <c r="I156" s="307">
        <v>0</v>
      </c>
      <c r="J156" s="307">
        <v>0</v>
      </c>
      <c r="K156" s="307">
        <v>0</v>
      </c>
      <c r="L156" s="307">
        <v>0</v>
      </c>
      <c r="M156" s="307">
        <v>-32.99</v>
      </c>
      <c r="N156" s="307">
        <v>-32.99</v>
      </c>
      <c r="O156" s="308">
        <v>-42596.4</v>
      </c>
    </row>
    <row r="157" spans="1:15">
      <c r="A157" s="314" t="s">
        <v>647</v>
      </c>
      <c r="B157" s="315" t="s">
        <v>648</v>
      </c>
      <c r="C157" s="315" t="s">
        <v>264</v>
      </c>
      <c r="D157" s="307">
        <v>0</v>
      </c>
      <c r="E157" s="307">
        <v>0</v>
      </c>
      <c r="F157" s="307">
        <v>0</v>
      </c>
      <c r="G157" s="307">
        <v>0</v>
      </c>
      <c r="H157" s="307">
        <v>0</v>
      </c>
      <c r="I157" s="307">
        <v>0</v>
      </c>
      <c r="J157" s="307">
        <v>0</v>
      </c>
      <c r="K157" s="307">
        <v>0</v>
      </c>
      <c r="L157" s="307">
        <v>0</v>
      </c>
      <c r="M157" s="307">
        <v>0</v>
      </c>
      <c r="N157" s="307">
        <v>0</v>
      </c>
      <c r="O157" s="308">
        <v>244460</v>
      </c>
    </row>
    <row r="158" spans="1:15">
      <c r="A158" s="314" t="s">
        <v>649</v>
      </c>
      <c r="B158" s="315" t="s">
        <v>650</v>
      </c>
      <c r="C158" s="315" t="s">
        <v>264</v>
      </c>
      <c r="D158" s="307">
        <v>0</v>
      </c>
      <c r="E158" s="307">
        <v>0</v>
      </c>
      <c r="F158" s="307">
        <v>0</v>
      </c>
      <c r="G158" s="307">
        <v>0</v>
      </c>
      <c r="H158" s="307">
        <v>0</v>
      </c>
      <c r="I158" s="307">
        <v>0</v>
      </c>
      <c r="J158" s="307">
        <v>0</v>
      </c>
      <c r="K158" s="307">
        <v>0</v>
      </c>
      <c r="L158" s="307">
        <v>0</v>
      </c>
      <c r="M158" s="307">
        <v>0</v>
      </c>
      <c r="N158" s="307">
        <v>0</v>
      </c>
      <c r="O158" s="308">
        <v>-2419.66</v>
      </c>
    </row>
    <row r="159" spans="1:15">
      <c r="A159" s="314" t="s">
        <v>242</v>
      </c>
      <c r="B159" s="315" t="s">
        <v>1289</v>
      </c>
      <c r="C159" s="315" t="s">
        <v>264</v>
      </c>
      <c r="D159" s="307">
        <v>0</v>
      </c>
      <c r="E159" s="307">
        <v>1155000</v>
      </c>
      <c r="F159" s="307">
        <v>0</v>
      </c>
      <c r="G159" s="307">
        <v>1155000</v>
      </c>
      <c r="H159" s="307">
        <v>0</v>
      </c>
      <c r="I159" s="307">
        <v>1155000</v>
      </c>
      <c r="J159" s="307">
        <v>1155000</v>
      </c>
      <c r="K159" s="307">
        <v>0</v>
      </c>
      <c r="L159" s="307">
        <v>1155000</v>
      </c>
      <c r="M159" s="307">
        <v>0</v>
      </c>
      <c r="N159" s="307">
        <v>0</v>
      </c>
      <c r="O159" s="308">
        <v>0</v>
      </c>
    </row>
    <row r="160" spans="1:15">
      <c r="A160" s="314" t="s">
        <v>651</v>
      </c>
      <c r="B160" s="315" t="s">
        <v>652</v>
      </c>
      <c r="C160" s="315" t="s">
        <v>260</v>
      </c>
      <c r="D160" s="307">
        <v>0</v>
      </c>
      <c r="E160" s="307">
        <v>0</v>
      </c>
      <c r="F160" s="307">
        <v>0</v>
      </c>
      <c r="G160" s="307">
        <v>0</v>
      </c>
      <c r="H160" s="307">
        <v>0</v>
      </c>
      <c r="I160" s="307">
        <v>0</v>
      </c>
      <c r="J160" s="307">
        <v>0</v>
      </c>
      <c r="K160" s="307">
        <v>0</v>
      </c>
      <c r="L160" s="307">
        <v>0</v>
      </c>
      <c r="M160" s="307">
        <v>159226.44</v>
      </c>
      <c r="N160" s="307">
        <v>159226.44</v>
      </c>
      <c r="O160" s="308">
        <v>0</v>
      </c>
    </row>
    <row r="161" spans="1:15">
      <c r="A161" s="314" t="s">
        <v>653</v>
      </c>
      <c r="B161" s="315" t="s">
        <v>654</v>
      </c>
      <c r="C161" s="315" t="s">
        <v>260</v>
      </c>
      <c r="D161" s="307">
        <v>0</v>
      </c>
      <c r="E161" s="307">
        <v>0</v>
      </c>
      <c r="F161" s="307">
        <v>0</v>
      </c>
      <c r="G161" s="307">
        <v>0</v>
      </c>
      <c r="H161" s="307">
        <v>0</v>
      </c>
      <c r="I161" s="307">
        <v>0</v>
      </c>
      <c r="J161" s="307">
        <v>0</v>
      </c>
      <c r="K161" s="307">
        <v>0</v>
      </c>
      <c r="L161" s="307">
        <v>0</v>
      </c>
      <c r="M161" s="307">
        <v>61226.1</v>
      </c>
      <c r="N161" s="307">
        <v>61226.1</v>
      </c>
      <c r="O161" s="308">
        <v>0</v>
      </c>
    </row>
    <row r="162" spans="1:15">
      <c r="A162" s="314" t="s">
        <v>655</v>
      </c>
      <c r="B162" s="315" t="s">
        <v>656</v>
      </c>
      <c r="C162" s="315" t="s">
        <v>260</v>
      </c>
      <c r="D162" s="307">
        <v>0</v>
      </c>
      <c r="E162" s="307">
        <v>0</v>
      </c>
      <c r="F162" s="307">
        <v>0</v>
      </c>
      <c r="G162" s="307">
        <v>0</v>
      </c>
      <c r="H162" s="307">
        <v>0</v>
      </c>
      <c r="I162" s="307">
        <v>0</v>
      </c>
      <c r="J162" s="307">
        <v>0</v>
      </c>
      <c r="K162" s="307">
        <v>0</v>
      </c>
      <c r="L162" s="307">
        <v>0</v>
      </c>
      <c r="M162" s="307">
        <v>0</v>
      </c>
      <c r="N162" s="307">
        <v>0</v>
      </c>
      <c r="O162" s="308">
        <v>0</v>
      </c>
    </row>
    <row r="163" spans="1:15">
      <c r="A163" s="314" t="s">
        <v>657</v>
      </c>
      <c r="B163" s="315" t="s">
        <v>656</v>
      </c>
      <c r="C163" s="315" t="s">
        <v>260</v>
      </c>
      <c r="D163" s="307">
        <v>0</v>
      </c>
      <c r="E163" s="307">
        <v>0</v>
      </c>
      <c r="F163" s="307">
        <v>0</v>
      </c>
      <c r="G163" s="307">
        <v>0</v>
      </c>
      <c r="H163" s="307">
        <v>0</v>
      </c>
      <c r="I163" s="307">
        <v>0</v>
      </c>
      <c r="J163" s="307">
        <v>0</v>
      </c>
      <c r="K163" s="307">
        <v>0</v>
      </c>
      <c r="L163" s="307">
        <v>0</v>
      </c>
      <c r="M163" s="307">
        <v>0</v>
      </c>
      <c r="N163" s="307">
        <v>0</v>
      </c>
      <c r="O163" s="308">
        <v>0</v>
      </c>
    </row>
    <row r="164" spans="1:15">
      <c r="A164" s="314" t="s">
        <v>658</v>
      </c>
      <c r="B164" s="315" t="s">
        <v>659</v>
      </c>
      <c r="C164" s="315" t="s">
        <v>260</v>
      </c>
      <c r="D164" s="307">
        <v>0</v>
      </c>
      <c r="E164" s="307">
        <v>0</v>
      </c>
      <c r="F164" s="307">
        <v>0</v>
      </c>
      <c r="G164" s="307">
        <v>0</v>
      </c>
      <c r="H164" s="307">
        <v>0</v>
      </c>
      <c r="I164" s="307">
        <v>0</v>
      </c>
      <c r="J164" s="307">
        <v>0</v>
      </c>
      <c r="K164" s="307">
        <v>0</v>
      </c>
      <c r="L164" s="307">
        <v>0</v>
      </c>
      <c r="M164" s="307">
        <v>0</v>
      </c>
      <c r="N164" s="307">
        <v>0</v>
      </c>
      <c r="O164" s="308">
        <v>0</v>
      </c>
    </row>
    <row r="165" spans="1:15">
      <c r="A165" s="314" t="s">
        <v>660</v>
      </c>
      <c r="B165" s="315" t="s">
        <v>659</v>
      </c>
      <c r="C165" s="315" t="s">
        <v>260</v>
      </c>
      <c r="D165" s="307">
        <v>0</v>
      </c>
      <c r="E165" s="307">
        <v>0</v>
      </c>
      <c r="F165" s="307">
        <v>0</v>
      </c>
      <c r="G165" s="307">
        <v>0</v>
      </c>
      <c r="H165" s="307">
        <v>0</v>
      </c>
      <c r="I165" s="307">
        <v>0</v>
      </c>
      <c r="J165" s="307">
        <v>0</v>
      </c>
      <c r="K165" s="307">
        <v>0</v>
      </c>
      <c r="L165" s="307">
        <v>0</v>
      </c>
      <c r="M165" s="307">
        <v>4100</v>
      </c>
      <c r="N165" s="307">
        <v>4100</v>
      </c>
      <c r="O165" s="308">
        <v>0</v>
      </c>
    </row>
    <row r="166" spans="1:15">
      <c r="A166" s="314" t="s">
        <v>661</v>
      </c>
      <c r="B166" s="315" t="s">
        <v>662</v>
      </c>
      <c r="C166" s="315" t="s">
        <v>260</v>
      </c>
      <c r="D166" s="307">
        <v>0</v>
      </c>
      <c r="E166" s="307">
        <v>0</v>
      </c>
      <c r="F166" s="307">
        <v>0</v>
      </c>
      <c r="G166" s="307">
        <v>0</v>
      </c>
      <c r="H166" s="307">
        <v>0</v>
      </c>
      <c r="I166" s="307">
        <v>0</v>
      </c>
      <c r="J166" s="307">
        <v>0</v>
      </c>
      <c r="K166" s="307">
        <v>0</v>
      </c>
      <c r="L166" s="307">
        <v>0</v>
      </c>
      <c r="M166" s="307">
        <v>177676</v>
      </c>
      <c r="N166" s="307">
        <v>177676</v>
      </c>
      <c r="O166" s="308">
        <v>178000</v>
      </c>
    </row>
    <row r="167" spans="1:15">
      <c r="A167" s="314" t="s">
        <v>663</v>
      </c>
      <c r="B167" s="315" t="s">
        <v>659</v>
      </c>
      <c r="C167" s="315" t="s">
        <v>260</v>
      </c>
      <c r="D167" s="307">
        <v>0</v>
      </c>
      <c r="E167" s="307">
        <v>0</v>
      </c>
      <c r="F167" s="307">
        <v>0</v>
      </c>
      <c r="G167" s="307">
        <v>0</v>
      </c>
      <c r="H167" s="307">
        <v>0</v>
      </c>
      <c r="I167" s="307">
        <v>0</v>
      </c>
      <c r="J167" s="307">
        <v>0</v>
      </c>
      <c r="K167" s="307">
        <v>0</v>
      </c>
      <c r="L167" s="307">
        <v>0</v>
      </c>
      <c r="M167" s="307">
        <v>198057.16</v>
      </c>
      <c r="N167" s="307">
        <v>198057.16</v>
      </c>
      <c r="O167" s="308">
        <v>198057.16</v>
      </c>
    </row>
    <row r="168" spans="1:15">
      <c r="A168" s="314" t="s">
        <v>664</v>
      </c>
      <c r="B168" s="315" t="s">
        <v>659</v>
      </c>
      <c r="C168" s="315" t="s">
        <v>260</v>
      </c>
      <c r="D168" s="307">
        <v>401057.16</v>
      </c>
      <c r="E168" s="307">
        <v>0</v>
      </c>
      <c r="F168" s="307">
        <v>0</v>
      </c>
      <c r="G168" s="307">
        <v>401057.16</v>
      </c>
      <c r="H168" s="307">
        <v>401057.16</v>
      </c>
      <c r="I168" s="307">
        <v>0</v>
      </c>
      <c r="J168" s="307">
        <v>401057.16</v>
      </c>
      <c r="K168" s="307">
        <v>0</v>
      </c>
      <c r="L168" s="307">
        <v>401057.16</v>
      </c>
      <c r="M168" s="307">
        <v>0</v>
      </c>
      <c r="N168" s="307">
        <v>0</v>
      </c>
      <c r="O168" s="308">
        <v>0</v>
      </c>
    </row>
    <row r="169" spans="1:15">
      <c r="A169" s="314" t="s">
        <v>665</v>
      </c>
      <c r="B169" s="315" t="s">
        <v>272</v>
      </c>
      <c r="C169" s="315" t="s">
        <v>272</v>
      </c>
      <c r="D169" s="307">
        <v>3196568.48</v>
      </c>
      <c r="E169" s="307">
        <v>-1155000</v>
      </c>
      <c r="F169" s="307">
        <v>0</v>
      </c>
      <c r="G169" s="307">
        <v>2041568.48</v>
      </c>
      <c r="H169" s="307">
        <v>3196568.48</v>
      </c>
      <c r="I169" s="307">
        <v>-1155000</v>
      </c>
      <c r="J169" s="307">
        <v>2041568.48</v>
      </c>
      <c r="K169" s="307">
        <v>0</v>
      </c>
      <c r="L169" s="307">
        <v>2041568.48</v>
      </c>
      <c r="M169" s="307">
        <v>0</v>
      </c>
      <c r="N169" s="307">
        <v>0</v>
      </c>
      <c r="O169" s="308">
        <v>0</v>
      </c>
    </row>
    <row r="170" spans="1:15">
      <c r="A170" s="314" t="s">
        <v>666</v>
      </c>
      <c r="B170" s="315" t="s">
        <v>272</v>
      </c>
      <c r="C170" s="315" t="s">
        <v>272</v>
      </c>
      <c r="D170" s="309">
        <v>0</v>
      </c>
      <c r="E170" s="309">
        <v>0</v>
      </c>
      <c r="F170" s="309">
        <v>0</v>
      </c>
      <c r="G170" s="309">
        <v>0</v>
      </c>
      <c r="H170" s="309">
        <v>0</v>
      </c>
      <c r="I170" s="309">
        <v>0</v>
      </c>
      <c r="J170" s="309">
        <v>0</v>
      </c>
      <c r="K170" s="309">
        <v>0</v>
      </c>
      <c r="L170" s="309">
        <v>0</v>
      </c>
      <c r="M170" s="309">
        <v>7402694.9900000002</v>
      </c>
      <c r="N170" s="309">
        <v>7402694.9900000002</v>
      </c>
      <c r="O170" s="310">
        <v>6256148.1299999999</v>
      </c>
    </row>
    <row r="171" spans="1:15">
      <c r="A171" s="314" t="s">
        <v>667</v>
      </c>
      <c r="B171" s="315" t="s">
        <v>668</v>
      </c>
      <c r="C171" s="315" t="s">
        <v>274</v>
      </c>
      <c r="D171" s="307">
        <v>0</v>
      </c>
      <c r="E171" s="307">
        <v>0</v>
      </c>
      <c r="F171" s="307">
        <v>0</v>
      </c>
      <c r="G171" s="307">
        <v>0</v>
      </c>
      <c r="H171" s="307">
        <v>0</v>
      </c>
      <c r="I171" s="307">
        <v>0</v>
      </c>
      <c r="J171" s="307">
        <v>0</v>
      </c>
      <c r="K171" s="307">
        <v>0</v>
      </c>
      <c r="L171" s="307">
        <v>0</v>
      </c>
      <c r="M171" s="307">
        <v>0</v>
      </c>
      <c r="N171" s="307">
        <v>0</v>
      </c>
      <c r="O171" s="308">
        <v>0</v>
      </c>
    </row>
    <row r="172" spans="1:15">
      <c r="A172" s="314" t="s">
        <v>669</v>
      </c>
      <c r="B172" s="315" t="s">
        <v>668</v>
      </c>
      <c r="C172" s="315" t="s">
        <v>274</v>
      </c>
      <c r="D172" s="307">
        <v>0</v>
      </c>
      <c r="E172" s="307">
        <v>0</v>
      </c>
      <c r="F172" s="307">
        <v>0</v>
      </c>
      <c r="G172" s="307">
        <v>0</v>
      </c>
      <c r="H172" s="307">
        <v>0</v>
      </c>
      <c r="I172" s="307">
        <v>0</v>
      </c>
      <c r="J172" s="307">
        <v>0</v>
      </c>
      <c r="K172" s="307">
        <v>0</v>
      </c>
      <c r="L172" s="307">
        <v>0</v>
      </c>
      <c r="M172" s="307">
        <v>-13590148</v>
      </c>
      <c r="N172" s="307">
        <v>-13590148</v>
      </c>
      <c r="O172" s="308">
        <v>-26923896.199999999</v>
      </c>
    </row>
    <row r="173" spans="1:15">
      <c r="A173" s="314" t="s">
        <v>670</v>
      </c>
      <c r="B173" s="315" t="s">
        <v>671</v>
      </c>
      <c r="C173" s="315" t="s">
        <v>278</v>
      </c>
      <c r="D173" s="307">
        <v>0</v>
      </c>
      <c r="E173" s="307">
        <v>0</v>
      </c>
      <c r="F173" s="307">
        <v>0</v>
      </c>
      <c r="G173" s="307">
        <v>0</v>
      </c>
      <c r="H173" s="307">
        <v>0</v>
      </c>
      <c r="I173" s="307">
        <v>0</v>
      </c>
      <c r="J173" s="307">
        <v>0</v>
      </c>
      <c r="K173" s="307">
        <v>0</v>
      </c>
      <c r="L173" s="307">
        <v>0</v>
      </c>
      <c r="M173" s="307">
        <v>0</v>
      </c>
      <c r="N173" s="307">
        <v>0</v>
      </c>
      <c r="O173" s="308">
        <v>-16236431.689999999</v>
      </c>
    </row>
    <row r="174" spans="1:15">
      <c r="A174" s="314" t="s">
        <v>672</v>
      </c>
      <c r="B174" s="315" t="s">
        <v>671</v>
      </c>
      <c r="C174" s="315" t="s">
        <v>278</v>
      </c>
      <c r="D174" s="307">
        <v>-3286898.51</v>
      </c>
      <c r="E174" s="307">
        <v>0</v>
      </c>
      <c r="F174" s="307">
        <v>0</v>
      </c>
      <c r="G174" s="307">
        <v>-3286898.51</v>
      </c>
      <c r="H174" s="307">
        <v>-3286898.51</v>
      </c>
      <c r="I174" s="307">
        <v>0</v>
      </c>
      <c r="J174" s="307">
        <v>-3286898.51</v>
      </c>
      <c r="K174" s="307">
        <v>0</v>
      </c>
      <c r="L174" s="307">
        <v>-3286898.51</v>
      </c>
      <c r="M174" s="307">
        <v>0</v>
      </c>
      <c r="N174" s="307">
        <v>0</v>
      </c>
      <c r="O174" s="308">
        <v>0</v>
      </c>
    </row>
    <row r="175" spans="1:15">
      <c r="A175" s="314" t="s">
        <v>673</v>
      </c>
      <c r="B175" s="315" t="s">
        <v>674</v>
      </c>
      <c r="C175" s="315" t="s">
        <v>278</v>
      </c>
      <c r="D175" s="307">
        <v>-27620190.82</v>
      </c>
      <c r="E175" s="307">
        <v>0</v>
      </c>
      <c r="F175" s="307">
        <v>0</v>
      </c>
      <c r="G175" s="307">
        <v>-27620190.82</v>
      </c>
      <c r="H175" s="307">
        <v>-27620190.82</v>
      </c>
      <c r="I175" s="307">
        <v>0</v>
      </c>
      <c r="J175" s="307">
        <v>-27620190.82</v>
      </c>
      <c r="K175" s="307">
        <v>0</v>
      </c>
      <c r="L175" s="307">
        <v>-27620190.82</v>
      </c>
      <c r="M175" s="307">
        <v>0</v>
      </c>
      <c r="N175" s="307">
        <v>0</v>
      </c>
      <c r="O175" s="308">
        <v>0</v>
      </c>
    </row>
    <row r="176" spans="1:15">
      <c r="A176" s="314" t="s">
        <v>675</v>
      </c>
      <c r="B176" s="315" t="s">
        <v>674</v>
      </c>
      <c r="C176" s="315" t="s">
        <v>278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-4202895.4400000004</v>
      </c>
      <c r="N176" s="307">
        <v>-4202895.4400000004</v>
      </c>
      <c r="O176" s="308">
        <v>-138226062.84</v>
      </c>
    </row>
    <row r="177" spans="1:15">
      <c r="A177" s="314" t="s">
        <v>676</v>
      </c>
      <c r="B177" s="315" t="s">
        <v>677</v>
      </c>
      <c r="C177" s="315" t="s">
        <v>280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-2835128.52</v>
      </c>
      <c r="N177" s="307">
        <v>-2835128.52</v>
      </c>
      <c r="O177" s="308">
        <v>0</v>
      </c>
    </row>
    <row r="178" spans="1:15">
      <c r="A178" s="314" t="s">
        <v>678</v>
      </c>
      <c r="B178" s="315" t="s">
        <v>679</v>
      </c>
      <c r="C178" s="315" t="s">
        <v>280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8">
        <v>0</v>
      </c>
    </row>
    <row r="179" spans="1:15">
      <c r="A179" s="314" t="s">
        <v>680</v>
      </c>
      <c r="B179" s="315" t="s">
        <v>681</v>
      </c>
      <c r="C179" s="315" t="s">
        <v>289</v>
      </c>
      <c r="D179" s="307">
        <v>-2141062.4700000002</v>
      </c>
      <c r="E179" s="307">
        <v>-163579.47</v>
      </c>
      <c r="F179" s="307">
        <v>0</v>
      </c>
      <c r="G179" s="307">
        <v>-2304641.94</v>
      </c>
      <c r="H179" s="307">
        <v>-2141062.4700000002</v>
      </c>
      <c r="I179" s="307">
        <v>-163579.47</v>
      </c>
      <c r="J179" s="307">
        <v>-2304641.94</v>
      </c>
      <c r="K179" s="307">
        <v>0</v>
      </c>
      <c r="L179" s="307">
        <v>-2304641.94</v>
      </c>
      <c r="M179" s="307">
        <v>0</v>
      </c>
      <c r="N179" s="307">
        <v>0</v>
      </c>
      <c r="O179" s="308">
        <v>0</v>
      </c>
    </row>
    <row r="180" spans="1:15">
      <c r="A180" s="314" t="s">
        <v>682</v>
      </c>
      <c r="B180" s="315" t="s">
        <v>681</v>
      </c>
      <c r="C180" s="315" t="s">
        <v>289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-1683964</v>
      </c>
      <c r="N180" s="307">
        <v>-1683964</v>
      </c>
      <c r="O180" s="308">
        <v>-1977483</v>
      </c>
    </row>
    <row r="181" spans="1:15">
      <c r="A181" s="314" t="s">
        <v>683</v>
      </c>
      <c r="B181" s="315" t="s">
        <v>684</v>
      </c>
      <c r="C181" s="315" t="s">
        <v>285</v>
      </c>
      <c r="D181" s="307">
        <v>-60007.25</v>
      </c>
      <c r="E181" s="307">
        <v>0</v>
      </c>
      <c r="F181" s="307">
        <v>0</v>
      </c>
      <c r="G181" s="307">
        <v>-60007.25</v>
      </c>
      <c r="H181" s="307">
        <v>-60007.25</v>
      </c>
      <c r="I181" s="307">
        <v>0</v>
      </c>
      <c r="J181" s="307">
        <v>-60007.25</v>
      </c>
      <c r="K181" s="307">
        <v>0</v>
      </c>
      <c r="L181" s="307">
        <v>-60007.25</v>
      </c>
      <c r="M181" s="307">
        <v>0</v>
      </c>
      <c r="N181" s="307">
        <v>0</v>
      </c>
      <c r="O181" s="308">
        <v>0</v>
      </c>
    </row>
    <row r="182" spans="1:15">
      <c r="A182" s="314" t="s">
        <v>685</v>
      </c>
      <c r="B182" s="315" t="s">
        <v>285</v>
      </c>
      <c r="C182" s="315" t="s">
        <v>285</v>
      </c>
      <c r="D182" s="307">
        <v>-892118.01</v>
      </c>
      <c r="E182" s="307">
        <v>-500866.56</v>
      </c>
      <c r="F182" s="307">
        <v>0</v>
      </c>
      <c r="G182" s="307">
        <v>-1392984.57</v>
      </c>
      <c r="H182" s="307">
        <v>-892118.01</v>
      </c>
      <c r="I182" s="307">
        <v>-500866.56</v>
      </c>
      <c r="J182" s="307">
        <v>-1392984.57</v>
      </c>
      <c r="K182" s="307">
        <v>0</v>
      </c>
      <c r="L182" s="307">
        <v>-1392984.57</v>
      </c>
      <c r="M182" s="307">
        <v>0</v>
      </c>
      <c r="N182" s="307">
        <v>0</v>
      </c>
      <c r="O182" s="308">
        <v>0</v>
      </c>
    </row>
    <row r="183" spans="1:15">
      <c r="A183" s="314" t="s">
        <v>686</v>
      </c>
      <c r="B183" s="315" t="s">
        <v>687</v>
      </c>
      <c r="C183" s="315" t="s">
        <v>285</v>
      </c>
      <c r="D183" s="307">
        <v>-176000</v>
      </c>
      <c r="E183" s="307">
        <v>0</v>
      </c>
      <c r="F183" s="307">
        <v>0</v>
      </c>
      <c r="G183" s="307">
        <v>-176000</v>
      </c>
      <c r="H183" s="307">
        <v>-176000</v>
      </c>
      <c r="I183" s="307">
        <v>0</v>
      </c>
      <c r="J183" s="307">
        <v>-176000</v>
      </c>
      <c r="K183" s="307">
        <v>0</v>
      </c>
      <c r="L183" s="307">
        <v>-176000</v>
      </c>
      <c r="M183" s="307">
        <v>0</v>
      </c>
      <c r="N183" s="307">
        <v>0</v>
      </c>
      <c r="O183" s="308">
        <v>0</v>
      </c>
    </row>
    <row r="184" spans="1:15">
      <c r="A184" s="314" t="s">
        <v>688</v>
      </c>
      <c r="B184" s="315" t="s">
        <v>689</v>
      </c>
      <c r="C184" s="315" t="s">
        <v>285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7">
        <v>0</v>
      </c>
      <c r="J184" s="307">
        <v>0</v>
      </c>
      <c r="K184" s="307">
        <v>0</v>
      </c>
      <c r="L184" s="307">
        <v>0</v>
      </c>
      <c r="M184" s="307">
        <v>0</v>
      </c>
      <c r="N184" s="307">
        <v>0</v>
      </c>
      <c r="O184" s="308">
        <v>0</v>
      </c>
    </row>
    <row r="185" spans="1:15">
      <c r="A185" s="314" t="s">
        <v>690</v>
      </c>
      <c r="B185" s="315" t="s">
        <v>691</v>
      </c>
      <c r="C185" s="315" t="s">
        <v>285</v>
      </c>
      <c r="D185" s="307">
        <v>-521399.34</v>
      </c>
      <c r="E185" s="307">
        <v>0</v>
      </c>
      <c r="F185" s="307">
        <v>0</v>
      </c>
      <c r="G185" s="307">
        <v>-521399.34</v>
      </c>
      <c r="H185" s="307">
        <v>-521399.34</v>
      </c>
      <c r="I185" s="307">
        <v>0</v>
      </c>
      <c r="J185" s="307">
        <v>-521399.34</v>
      </c>
      <c r="K185" s="307">
        <v>0</v>
      </c>
      <c r="L185" s="307">
        <v>-521399.34</v>
      </c>
      <c r="M185" s="307">
        <v>0</v>
      </c>
      <c r="N185" s="307">
        <v>0</v>
      </c>
      <c r="O185" s="308">
        <v>0</v>
      </c>
    </row>
    <row r="186" spans="1:15">
      <c r="A186" s="314" t="s">
        <v>692</v>
      </c>
      <c r="B186" s="315" t="s">
        <v>693</v>
      </c>
      <c r="C186" s="315" t="s">
        <v>285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8">
        <v>0</v>
      </c>
    </row>
    <row r="187" spans="1:15">
      <c r="A187" s="314" t="s">
        <v>694</v>
      </c>
      <c r="B187" s="315" t="s">
        <v>695</v>
      </c>
      <c r="C187" s="315" t="s">
        <v>285</v>
      </c>
      <c r="D187" s="307">
        <v>-560000</v>
      </c>
      <c r="E187" s="307">
        <v>0</v>
      </c>
      <c r="F187" s="307">
        <v>0</v>
      </c>
      <c r="G187" s="307">
        <v>-560000</v>
      </c>
      <c r="H187" s="307">
        <v>-560000</v>
      </c>
      <c r="I187" s="307">
        <v>0</v>
      </c>
      <c r="J187" s="307">
        <v>-560000</v>
      </c>
      <c r="K187" s="307">
        <v>0</v>
      </c>
      <c r="L187" s="307">
        <v>-560000</v>
      </c>
      <c r="M187" s="307">
        <v>0</v>
      </c>
      <c r="N187" s="307">
        <v>0</v>
      </c>
      <c r="O187" s="308">
        <v>0</v>
      </c>
    </row>
    <row r="188" spans="1:15">
      <c r="A188" s="314" t="s">
        <v>696</v>
      </c>
      <c r="B188" s="315" t="s">
        <v>697</v>
      </c>
      <c r="C188" s="315" t="s">
        <v>285</v>
      </c>
      <c r="D188" s="307">
        <v>-1476808.12</v>
      </c>
      <c r="E188" s="307">
        <v>0</v>
      </c>
      <c r="F188" s="307">
        <v>0</v>
      </c>
      <c r="G188" s="307">
        <v>-1476808.12</v>
      </c>
      <c r="H188" s="307">
        <v>-1476808.12</v>
      </c>
      <c r="I188" s="307">
        <v>0</v>
      </c>
      <c r="J188" s="307">
        <v>-1476808.12</v>
      </c>
      <c r="K188" s="307">
        <v>0</v>
      </c>
      <c r="L188" s="307">
        <v>-1476808.12</v>
      </c>
      <c r="M188" s="307">
        <v>0</v>
      </c>
      <c r="N188" s="307">
        <v>0</v>
      </c>
      <c r="O188" s="308">
        <v>0</v>
      </c>
    </row>
    <row r="189" spans="1:15">
      <c r="A189" s="314" t="s">
        <v>698</v>
      </c>
      <c r="B189" s="315" t="s">
        <v>699</v>
      </c>
      <c r="C189" s="315" t="s">
        <v>285</v>
      </c>
      <c r="D189" s="307">
        <v>-258885</v>
      </c>
      <c r="E189" s="307">
        <v>0</v>
      </c>
      <c r="F189" s="307">
        <v>0</v>
      </c>
      <c r="G189" s="307">
        <v>-258885</v>
      </c>
      <c r="H189" s="307">
        <v>-258885</v>
      </c>
      <c r="I189" s="307">
        <v>0</v>
      </c>
      <c r="J189" s="307">
        <v>-258885</v>
      </c>
      <c r="K189" s="307">
        <v>0</v>
      </c>
      <c r="L189" s="307">
        <v>-258885</v>
      </c>
      <c r="M189" s="307">
        <v>0</v>
      </c>
      <c r="N189" s="307">
        <v>0</v>
      </c>
      <c r="O189" s="308">
        <v>0</v>
      </c>
    </row>
    <row r="190" spans="1:15">
      <c r="A190" s="314" t="s">
        <v>700</v>
      </c>
      <c r="B190" s="315" t="s">
        <v>701</v>
      </c>
      <c r="C190" s="315" t="s">
        <v>285</v>
      </c>
      <c r="D190" s="307">
        <v>-63714</v>
      </c>
      <c r="E190" s="307">
        <v>0</v>
      </c>
      <c r="F190" s="307">
        <v>0</v>
      </c>
      <c r="G190" s="307">
        <v>-63714</v>
      </c>
      <c r="H190" s="307">
        <v>-63714</v>
      </c>
      <c r="I190" s="307">
        <v>0</v>
      </c>
      <c r="J190" s="307">
        <v>-63714</v>
      </c>
      <c r="K190" s="307">
        <v>0</v>
      </c>
      <c r="L190" s="307">
        <v>-63714</v>
      </c>
      <c r="M190" s="307">
        <v>0</v>
      </c>
      <c r="N190" s="307">
        <v>0</v>
      </c>
      <c r="O190" s="308">
        <v>0</v>
      </c>
    </row>
    <row r="191" spans="1:15">
      <c r="A191" s="314" t="s">
        <v>702</v>
      </c>
      <c r="B191" s="315" t="s">
        <v>703</v>
      </c>
      <c r="C191" s="315" t="s">
        <v>285</v>
      </c>
      <c r="D191" s="307">
        <v>-1138895.73</v>
      </c>
      <c r="E191" s="307">
        <v>-18570</v>
      </c>
      <c r="F191" s="307">
        <v>0</v>
      </c>
      <c r="G191" s="307">
        <v>-1157465.73</v>
      </c>
      <c r="H191" s="307">
        <v>-1138895.73</v>
      </c>
      <c r="I191" s="307">
        <v>-18570</v>
      </c>
      <c r="J191" s="307">
        <v>-1157465.73</v>
      </c>
      <c r="K191" s="307">
        <v>0</v>
      </c>
      <c r="L191" s="307">
        <v>-1157465.73</v>
      </c>
      <c r="M191" s="307">
        <v>0</v>
      </c>
      <c r="N191" s="307">
        <v>0</v>
      </c>
      <c r="O191" s="308">
        <v>0</v>
      </c>
    </row>
    <row r="192" spans="1:15">
      <c r="A192" s="314" t="s">
        <v>704</v>
      </c>
      <c r="B192" s="315" t="s">
        <v>697</v>
      </c>
      <c r="C192" s="315" t="s">
        <v>285</v>
      </c>
      <c r="D192" s="307">
        <v>-42609</v>
      </c>
      <c r="E192" s="307">
        <v>0</v>
      </c>
      <c r="F192" s="307">
        <v>0</v>
      </c>
      <c r="G192" s="307">
        <v>-42609</v>
      </c>
      <c r="H192" s="307">
        <v>-42609</v>
      </c>
      <c r="I192" s="307">
        <v>0</v>
      </c>
      <c r="J192" s="307">
        <v>-42609</v>
      </c>
      <c r="K192" s="307">
        <v>0</v>
      </c>
      <c r="L192" s="307">
        <v>-42609</v>
      </c>
      <c r="M192" s="307">
        <v>0</v>
      </c>
      <c r="N192" s="307">
        <v>0</v>
      </c>
      <c r="O192" s="308">
        <v>0</v>
      </c>
    </row>
    <row r="193" spans="1:15">
      <c r="A193" s="314" t="s">
        <v>705</v>
      </c>
      <c r="B193" s="315" t="s">
        <v>684</v>
      </c>
      <c r="C193" s="315" t="s">
        <v>285</v>
      </c>
      <c r="D193" s="307">
        <v>0</v>
      </c>
      <c r="E193" s="307">
        <v>0</v>
      </c>
      <c r="F193" s="307">
        <v>0</v>
      </c>
      <c r="G193" s="307">
        <v>0</v>
      </c>
      <c r="H193" s="307">
        <v>0</v>
      </c>
      <c r="I193" s="307">
        <v>0</v>
      </c>
      <c r="J193" s="307">
        <v>0</v>
      </c>
      <c r="K193" s="307">
        <v>0</v>
      </c>
      <c r="L193" s="307">
        <v>0</v>
      </c>
      <c r="M193" s="307">
        <v>0</v>
      </c>
      <c r="N193" s="307">
        <v>0</v>
      </c>
      <c r="O193" s="308">
        <v>-1340310.3600000001</v>
      </c>
    </row>
    <row r="194" spans="1:15">
      <c r="A194" s="314" t="s">
        <v>706</v>
      </c>
      <c r="B194" s="315" t="s">
        <v>285</v>
      </c>
      <c r="C194" s="315" t="s">
        <v>285</v>
      </c>
      <c r="D194" s="307">
        <v>0</v>
      </c>
      <c r="E194" s="307">
        <v>0</v>
      </c>
      <c r="F194" s="307">
        <v>0</v>
      </c>
      <c r="G194" s="307">
        <v>0</v>
      </c>
      <c r="H194" s="307">
        <v>0</v>
      </c>
      <c r="I194" s="307">
        <v>0</v>
      </c>
      <c r="J194" s="307">
        <v>0</v>
      </c>
      <c r="K194" s="307">
        <v>0</v>
      </c>
      <c r="L194" s="307">
        <v>0</v>
      </c>
      <c r="M194" s="307">
        <v>-82186.210000000006</v>
      </c>
      <c r="N194" s="307">
        <v>-82186.210000000006</v>
      </c>
      <c r="O194" s="308">
        <v>-3714988.48</v>
      </c>
    </row>
    <row r="195" spans="1:15">
      <c r="A195" s="314" t="s">
        <v>707</v>
      </c>
      <c r="B195" s="315" t="s">
        <v>687</v>
      </c>
      <c r="C195" s="315" t="s">
        <v>285</v>
      </c>
      <c r="D195" s="307">
        <v>0</v>
      </c>
      <c r="E195" s="307">
        <v>0</v>
      </c>
      <c r="F195" s="307">
        <v>0</v>
      </c>
      <c r="G195" s="307">
        <v>0</v>
      </c>
      <c r="H195" s="307">
        <v>0</v>
      </c>
      <c r="I195" s="307">
        <v>0</v>
      </c>
      <c r="J195" s="307">
        <v>0</v>
      </c>
      <c r="K195" s="307">
        <v>0</v>
      </c>
      <c r="L195" s="307">
        <v>0</v>
      </c>
      <c r="M195" s="307">
        <v>-361617.27</v>
      </c>
      <c r="N195" s="307">
        <v>-361617.27</v>
      </c>
      <c r="O195" s="308">
        <v>-235000</v>
      </c>
    </row>
    <row r="196" spans="1:15">
      <c r="A196" s="314" t="s">
        <v>708</v>
      </c>
      <c r="B196" s="315" t="s">
        <v>689</v>
      </c>
      <c r="C196" s="315" t="s">
        <v>285</v>
      </c>
      <c r="D196" s="307">
        <v>0</v>
      </c>
      <c r="E196" s="307">
        <v>0</v>
      </c>
      <c r="F196" s="307">
        <v>0</v>
      </c>
      <c r="G196" s="307">
        <v>0</v>
      </c>
      <c r="H196" s="307">
        <v>0</v>
      </c>
      <c r="I196" s="307">
        <v>0</v>
      </c>
      <c r="J196" s="307">
        <v>0</v>
      </c>
      <c r="K196" s="307">
        <v>0</v>
      </c>
      <c r="L196" s="307">
        <v>0</v>
      </c>
      <c r="M196" s="307">
        <v>-4661</v>
      </c>
      <c r="N196" s="307">
        <v>-4661</v>
      </c>
      <c r="O196" s="308">
        <v>-222570.29</v>
      </c>
    </row>
    <row r="197" spans="1:15">
      <c r="A197" s="314" t="s">
        <v>709</v>
      </c>
      <c r="B197" s="315" t="s">
        <v>691</v>
      </c>
      <c r="C197" s="315" t="s">
        <v>285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-63933.61</v>
      </c>
      <c r="N197" s="307">
        <v>-63933.61</v>
      </c>
      <c r="O197" s="308">
        <v>-1172765.3600000001</v>
      </c>
    </row>
    <row r="198" spans="1:15">
      <c r="A198" s="314" t="s">
        <v>710</v>
      </c>
      <c r="B198" s="315" t="s">
        <v>693</v>
      </c>
      <c r="C198" s="315" t="s">
        <v>285</v>
      </c>
      <c r="D198" s="307">
        <v>0</v>
      </c>
      <c r="E198" s="307">
        <v>0</v>
      </c>
      <c r="F198" s="307">
        <v>0</v>
      </c>
      <c r="G198" s="307">
        <v>0</v>
      </c>
      <c r="H198" s="307">
        <v>0</v>
      </c>
      <c r="I198" s="307">
        <v>0</v>
      </c>
      <c r="J198" s="307">
        <v>0</v>
      </c>
      <c r="K198" s="307">
        <v>0</v>
      </c>
      <c r="L198" s="307">
        <v>0</v>
      </c>
      <c r="M198" s="307">
        <v>-2642756.62</v>
      </c>
      <c r="N198" s="307">
        <v>-2642756.62</v>
      </c>
      <c r="O198" s="308">
        <v>-13142055.33</v>
      </c>
    </row>
    <row r="199" spans="1:15">
      <c r="A199" s="314" t="s">
        <v>711</v>
      </c>
      <c r="B199" s="315" t="s">
        <v>695</v>
      </c>
      <c r="C199" s="315" t="s">
        <v>285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-420000</v>
      </c>
      <c r="N199" s="307">
        <v>-420000</v>
      </c>
      <c r="O199" s="308">
        <v>-520000</v>
      </c>
    </row>
    <row r="200" spans="1:15">
      <c r="A200" s="314" t="s">
        <v>712</v>
      </c>
      <c r="B200" s="315" t="s">
        <v>697</v>
      </c>
      <c r="C200" s="315" t="s">
        <v>285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-1261300.1000000001</v>
      </c>
      <c r="N200" s="307">
        <v>-1261300.1000000001</v>
      </c>
      <c r="O200" s="308">
        <v>-12963234</v>
      </c>
    </row>
    <row r="201" spans="1:15">
      <c r="A201" s="314" t="s">
        <v>713</v>
      </c>
      <c r="B201" s="315" t="s">
        <v>699</v>
      </c>
      <c r="C201" s="315" t="s">
        <v>285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-331650</v>
      </c>
      <c r="N201" s="307">
        <v>-331650</v>
      </c>
      <c r="O201" s="308">
        <v>-259050</v>
      </c>
    </row>
    <row r="202" spans="1:15">
      <c r="A202" s="314" t="s">
        <v>714</v>
      </c>
      <c r="B202" s="315" t="s">
        <v>701</v>
      </c>
      <c r="C202" s="315" t="s">
        <v>285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-15795</v>
      </c>
      <c r="N202" s="307">
        <v>-15795</v>
      </c>
      <c r="O202" s="308">
        <v>-53754</v>
      </c>
    </row>
    <row r="203" spans="1:15">
      <c r="A203" s="314" t="s">
        <v>715</v>
      </c>
      <c r="B203" s="315" t="s">
        <v>716</v>
      </c>
      <c r="C203" s="315" t="s">
        <v>285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8">
        <v>0</v>
      </c>
    </row>
    <row r="204" spans="1:15">
      <c r="A204" s="314" t="s">
        <v>717</v>
      </c>
      <c r="B204" s="315" t="s">
        <v>718</v>
      </c>
      <c r="C204" s="315" t="s">
        <v>285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8">
        <v>0</v>
      </c>
    </row>
    <row r="205" spans="1:15">
      <c r="A205" s="314" t="s">
        <v>719</v>
      </c>
      <c r="B205" s="315" t="s">
        <v>720</v>
      </c>
      <c r="C205" s="315" t="s">
        <v>285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-171476.98</v>
      </c>
      <c r="N205" s="307">
        <v>-171476.98</v>
      </c>
      <c r="O205" s="308">
        <v>-152001.56</v>
      </c>
    </row>
    <row r="206" spans="1:15">
      <c r="A206" s="314" t="s">
        <v>721</v>
      </c>
      <c r="B206" s="315" t="s">
        <v>722</v>
      </c>
      <c r="C206" s="315" t="s">
        <v>285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-274835.05</v>
      </c>
      <c r="N206" s="307">
        <v>-274835.05</v>
      </c>
      <c r="O206" s="308">
        <v>-205815.65</v>
      </c>
    </row>
    <row r="207" spans="1:15">
      <c r="A207" s="314" t="s">
        <v>723</v>
      </c>
      <c r="B207" s="315" t="s">
        <v>724</v>
      </c>
      <c r="C207" s="315" t="s">
        <v>285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-269680.06</v>
      </c>
      <c r="N207" s="307">
        <v>-269680.06</v>
      </c>
      <c r="O207" s="308">
        <v>-166190.26999999999</v>
      </c>
    </row>
    <row r="208" spans="1:15">
      <c r="A208" s="314" t="s">
        <v>725</v>
      </c>
      <c r="B208" s="315" t="s">
        <v>726</v>
      </c>
      <c r="C208" s="315" t="s">
        <v>285</v>
      </c>
      <c r="D208" s="307">
        <v>0</v>
      </c>
      <c r="E208" s="307">
        <v>0</v>
      </c>
      <c r="F208" s="307">
        <v>0</v>
      </c>
      <c r="G208" s="307">
        <v>0</v>
      </c>
      <c r="H208" s="307">
        <v>0</v>
      </c>
      <c r="I208" s="307">
        <v>0</v>
      </c>
      <c r="J208" s="307">
        <v>0</v>
      </c>
      <c r="K208" s="307">
        <v>0</v>
      </c>
      <c r="L208" s="307">
        <v>0</v>
      </c>
      <c r="M208" s="307">
        <v>0</v>
      </c>
      <c r="N208" s="307">
        <v>0</v>
      </c>
      <c r="O208" s="308">
        <v>-442637.67</v>
      </c>
    </row>
    <row r="209" spans="1:15">
      <c r="A209" s="314" t="s">
        <v>727</v>
      </c>
      <c r="B209" s="315" t="s">
        <v>728</v>
      </c>
      <c r="C209" s="315" t="s">
        <v>374</v>
      </c>
      <c r="D209" s="307">
        <v>0</v>
      </c>
      <c r="E209" s="307">
        <v>0</v>
      </c>
      <c r="F209" s="307">
        <v>-4790760</v>
      </c>
      <c r="G209" s="307">
        <v>-4790760</v>
      </c>
      <c r="H209" s="307">
        <v>0</v>
      </c>
      <c r="I209" s="307">
        <v>0</v>
      </c>
      <c r="J209" s="307">
        <v>0</v>
      </c>
      <c r="K209" s="307">
        <v>-4790760</v>
      </c>
      <c r="L209" s="307">
        <v>-4790760</v>
      </c>
      <c r="M209" s="307">
        <v>0</v>
      </c>
      <c r="N209" s="307">
        <v>0</v>
      </c>
      <c r="O209" s="308">
        <v>-5006515</v>
      </c>
    </row>
    <row r="210" spans="1:15">
      <c r="A210" s="314" t="s">
        <v>729</v>
      </c>
      <c r="B210" s="315" t="s">
        <v>730</v>
      </c>
      <c r="C210" s="315" t="s">
        <v>287</v>
      </c>
      <c r="D210" s="307">
        <v>-97820859.659999996</v>
      </c>
      <c r="E210" s="307">
        <v>-11971122.07</v>
      </c>
      <c r="F210" s="307">
        <v>4790760</v>
      </c>
      <c r="G210" s="307">
        <v>-105001221.73</v>
      </c>
      <c r="H210" s="307">
        <v>-97820859.659999996</v>
      </c>
      <c r="I210" s="307">
        <v>-11971122.07</v>
      </c>
      <c r="J210" s="307">
        <v>-109791981.73</v>
      </c>
      <c r="K210" s="307">
        <v>4790760</v>
      </c>
      <c r="L210" s="307">
        <v>-105001221.73</v>
      </c>
      <c r="M210" s="307">
        <v>0</v>
      </c>
      <c r="N210" s="307">
        <v>0</v>
      </c>
      <c r="O210" s="308">
        <v>0</v>
      </c>
    </row>
    <row r="211" spans="1:15">
      <c r="A211" s="314" t="s">
        <v>731</v>
      </c>
      <c r="B211" s="315" t="s">
        <v>732</v>
      </c>
      <c r="C211" s="315" t="s">
        <v>287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-670065.6</v>
      </c>
      <c r="N211" s="307">
        <v>-670065.6</v>
      </c>
      <c r="O211" s="308">
        <v>0</v>
      </c>
    </row>
    <row r="212" spans="1:15">
      <c r="A212" s="314" t="s">
        <v>733</v>
      </c>
      <c r="B212" s="315" t="s">
        <v>734</v>
      </c>
      <c r="C212" s="315" t="s">
        <v>287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196812</v>
      </c>
      <c r="N212" s="307">
        <v>196812</v>
      </c>
      <c r="O212" s="308">
        <v>0</v>
      </c>
    </row>
    <row r="213" spans="1:15">
      <c r="A213" s="314" t="s">
        <v>735</v>
      </c>
      <c r="B213" s="315" t="s">
        <v>736</v>
      </c>
      <c r="C213" s="315" t="s">
        <v>287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-4130840</v>
      </c>
      <c r="N213" s="307">
        <v>-4130840</v>
      </c>
      <c r="O213" s="308">
        <v>-50000</v>
      </c>
    </row>
    <row r="214" spans="1:15">
      <c r="A214" s="314" t="s">
        <v>737</v>
      </c>
      <c r="B214" s="315" t="s">
        <v>738</v>
      </c>
      <c r="C214" s="315" t="s">
        <v>287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-92972132.920000002</v>
      </c>
      <c r="N214" s="307">
        <v>-92972132.920000002</v>
      </c>
      <c r="O214" s="308">
        <v>-110336641.61</v>
      </c>
    </row>
    <row r="215" spans="1:15">
      <c r="A215" s="314" t="s">
        <v>739</v>
      </c>
      <c r="B215" s="315" t="s">
        <v>740</v>
      </c>
      <c r="C215" s="315" t="s">
        <v>287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-2115970</v>
      </c>
      <c r="N215" s="307">
        <v>-2115970</v>
      </c>
      <c r="O215" s="308">
        <v>-3056220</v>
      </c>
    </row>
    <row r="216" spans="1:15">
      <c r="A216" s="314" t="s">
        <v>741</v>
      </c>
      <c r="B216" s="315" t="s">
        <v>742</v>
      </c>
      <c r="C216" s="315" t="s">
        <v>287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7">
        <v>0</v>
      </c>
      <c r="J216" s="307">
        <v>0</v>
      </c>
      <c r="K216" s="307">
        <v>0</v>
      </c>
      <c r="L216" s="307">
        <v>0</v>
      </c>
      <c r="M216" s="307">
        <v>0</v>
      </c>
      <c r="N216" s="307">
        <v>0</v>
      </c>
      <c r="O216" s="308">
        <v>-9234200</v>
      </c>
    </row>
    <row r="217" spans="1:15">
      <c r="A217" s="314" t="s">
        <v>743</v>
      </c>
      <c r="B217" s="315" t="s">
        <v>744</v>
      </c>
      <c r="C217" s="315" t="s">
        <v>281</v>
      </c>
      <c r="D217" s="307">
        <v>-11424886.210000001</v>
      </c>
      <c r="E217" s="307">
        <v>0</v>
      </c>
      <c r="F217" s="307">
        <v>0</v>
      </c>
      <c r="G217" s="307">
        <v>-11424886.210000001</v>
      </c>
      <c r="H217" s="307">
        <v>-11424886.210000001</v>
      </c>
      <c r="I217" s="307">
        <v>0</v>
      </c>
      <c r="J217" s="307">
        <v>-11424886.210000001</v>
      </c>
      <c r="K217" s="307">
        <v>0</v>
      </c>
      <c r="L217" s="307">
        <v>-11424886.210000001</v>
      </c>
      <c r="M217" s="307">
        <v>0</v>
      </c>
      <c r="N217" s="307">
        <v>0</v>
      </c>
      <c r="O217" s="308">
        <v>0</v>
      </c>
    </row>
    <row r="218" spans="1:15">
      <c r="A218" s="314" t="s">
        <v>745</v>
      </c>
      <c r="B218" s="315" t="s">
        <v>746</v>
      </c>
      <c r="C218" s="315" t="s">
        <v>281</v>
      </c>
      <c r="D218" s="307">
        <v>0</v>
      </c>
      <c r="E218" s="307">
        <v>-11015614.66</v>
      </c>
      <c r="F218" s="307">
        <v>0</v>
      </c>
      <c r="G218" s="307">
        <v>-11015614.66</v>
      </c>
      <c r="H218" s="307">
        <v>0</v>
      </c>
      <c r="I218" s="307">
        <v>-11015614.66</v>
      </c>
      <c r="J218" s="307">
        <v>-11015614.66</v>
      </c>
      <c r="K218" s="307">
        <v>0</v>
      </c>
      <c r="L218" s="307">
        <v>-11015614.66</v>
      </c>
      <c r="M218" s="307">
        <v>0</v>
      </c>
      <c r="N218" s="307">
        <v>0</v>
      </c>
      <c r="O218" s="308">
        <v>-8749429.6699999999</v>
      </c>
    </row>
    <row r="219" spans="1:15">
      <c r="A219" s="314" t="s">
        <v>747</v>
      </c>
      <c r="B219" s="315" t="s">
        <v>748</v>
      </c>
      <c r="C219" s="315" t="s">
        <v>378</v>
      </c>
      <c r="D219" s="307">
        <v>-2582840.4</v>
      </c>
      <c r="E219" s="307">
        <v>0</v>
      </c>
      <c r="F219" s="307">
        <v>0</v>
      </c>
      <c r="G219" s="307">
        <v>-2582840.4</v>
      </c>
      <c r="H219" s="307">
        <v>-2582840.4</v>
      </c>
      <c r="I219" s="307">
        <v>0</v>
      </c>
      <c r="J219" s="307">
        <v>-2582840.4</v>
      </c>
      <c r="K219" s="307">
        <v>0</v>
      </c>
      <c r="L219" s="307">
        <v>-2582840.4</v>
      </c>
      <c r="M219" s="307">
        <v>0</v>
      </c>
      <c r="N219" s="307">
        <v>0</v>
      </c>
      <c r="O219" s="308">
        <v>0</v>
      </c>
    </row>
    <row r="220" spans="1:15">
      <c r="A220" s="314" t="s">
        <v>749</v>
      </c>
      <c r="B220" s="315" t="s">
        <v>750</v>
      </c>
      <c r="C220" s="315" t="s">
        <v>300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8">
        <v>0</v>
      </c>
    </row>
    <row r="221" spans="1:15">
      <c r="A221" s="314" t="s">
        <v>751</v>
      </c>
      <c r="B221" s="315" t="s">
        <v>750</v>
      </c>
      <c r="C221" s="315" t="s">
        <v>300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-126000000</v>
      </c>
      <c r="N221" s="307">
        <v>-126000000</v>
      </c>
      <c r="O221" s="308">
        <v>-31500000</v>
      </c>
    </row>
    <row r="222" spans="1:15">
      <c r="A222" s="314" t="s">
        <v>752</v>
      </c>
      <c r="B222" s="315" t="s">
        <v>753</v>
      </c>
      <c r="C222" s="315" t="s">
        <v>300</v>
      </c>
      <c r="D222" s="307">
        <v>-297524.56</v>
      </c>
      <c r="E222" s="307">
        <v>0</v>
      </c>
      <c r="F222" s="307">
        <v>0</v>
      </c>
      <c r="G222" s="307">
        <v>-297524.56</v>
      </c>
      <c r="H222" s="307">
        <v>-297524.56</v>
      </c>
      <c r="I222" s="307">
        <v>0</v>
      </c>
      <c r="J222" s="307">
        <v>-297524.56</v>
      </c>
      <c r="K222" s="307">
        <v>0</v>
      </c>
      <c r="L222" s="307">
        <v>-297524.56</v>
      </c>
      <c r="M222" s="307">
        <v>0</v>
      </c>
      <c r="N222" s="307">
        <v>0</v>
      </c>
      <c r="O222" s="308">
        <v>0</v>
      </c>
    </row>
    <row r="223" spans="1:15">
      <c r="A223" s="314" t="s">
        <v>754</v>
      </c>
      <c r="B223" s="315" t="s">
        <v>755</v>
      </c>
      <c r="C223" s="315" t="s">
        <v>300</v>
      </c>
      <c r="D223" s="307">
        <v>-3997</v>
      </c>
      <c r="E223" s="307">
        <v>0</v>
      </c>
      <c r="F223" s="307">
        <v>0</v>
      </c>
      <c r="G223" s="307">
        <v>-3997</v>
      </c>
      <c r="H223" s="307">
        <v>-3997</v>
      </c>
      <c r="I223" s="307">
        <v>0</v>
      </c>
      <c r="J223" s="307">
        <v>-3997</v>
      </c>
      <c r="K223" s="307">
        <v>0</v>
      </c>
      <c r="L223" s="307">
        <v>-3997</v>
      </c>
      <c r="M223" s="307">
        <v>0</v>
      </c>
      <c r="N223" s="307">
        <v>0</v>
      </c>
      <c r="O223" s="308">
        <v>0</v>
      </c>
    </row>
    <row r="224" spans="1:15">
      <c r="A224" s="314" t="s">
        <v>756</v>
      </c>
      <c r="B224" s="315" t="s">
        <v>757</v>
      </c>
      <c r="C224" s="315" t="s">
        <v>300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8">
        <v>0</v>
      </c>
    </row>
    <row r="225" spans="1:15">
      <c r="A225" s="314" t="s">
        <v>758</v>
      </c>
      <c r="B225" s="315" t="s">
        <v>753</v>
      </c>
      <c r="C225" s="315" t="s">
        <v>300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-283027.7</v>
      </c>
      <c r="N225" s="307">
        <v>-283027.7</v>
      </c>
      <c r="O225" s="308">
        <v>-200897.56</v>
      </c>
    </row>
    <row r="226" spans="1:15">
      <c r="A226" s="314" t="s">
        <v>759</v>
      </c>
      <c r="B226" s="315" t="s">
        <v>755</v>
      </c>
      <c r="C226" s="315" t="s">
        <v>300</v>
      </c>
      <c r="D226" s="307">
        <v>0</v>
      </c>
      <c r="E226" s="307">
        <v>0</v>
      </c>
      <c r="F226" s="307">
        <v>0</v>
      </c>
      <c r="G226" s="307">
        <v>0</v>
      </c>
      <c r="H226" s="307">
        <v>0</v>
      </c>
      <c r="I226" s="307">
        <v>0</v>
      </c>
      <c r="J226" s="307">
        <v>0</v>
      </c>
      <c r="K226" s="307">
        <v>0</v>
      </c>
      <c r="L226" s="307">
        <v>0</v>
      </c>
      <c r="M226" s="307">
        <v>0</v>
      </c>
      <c r="N226" s="307">
        <v>0</v>
      </c>
      <c r="O226" s="308">
        <v>-10000</v>
      </c>
    </row>
    <row r="227" spans="1:15">
      <c r="A227" s="314" t="s">
        <v>760</v>
      </c>
      <c r="B227" s="315" t="s">
        <v>761</v>
      </c>
      <c r="C227" s="315" t="s">
        <v>300</v>
      </c>
      <c r="D227" s="307">
        <v>0</v>
      </c>
      <c r="E227" s="307">
        <v>0</v>
      </c>
      <c r="F227" s="307">
        <v>0</v>
      </c>
      <c r="G227" s="307">
        <v>0</v>
      </c>
      <c r="H227" s="307">
        <v>0</v>
      </c>
      <c r="I227" s="307">
        <v>0</v>
      </c>
      <c r="J227" s="307">
        <v>0</v>
      </c>
      <c r="K227" s="307">
        <v>0</v>
      </c>
      <c r="L227" s="307">
        <v>0</v>
      </c>
      <c r="M227" s="307">
        <v>-2240</v>
      </c>
      <c r="N227" s="307">
        <v>-2240</v>
      </c>
      <c r="O227" s="308">
        <v>-417301.4</v>
      </c>
    </row>
    <row r="228" spans="1:15">
      <c r="A228" s="314" t="s">
        <v>762</v>
      </c>
      <c r="B228" s="315" t="s">
        <v>763</v>
      </c>
      <c r="C228" s="315" t="s">
        <v>300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7">
        <v>0</v>
      </c>
      <c r="J228" s="307">
        <v>0</v>
      </c>
      <c r="K228" s="307">
        <v>0</v>
      </c>
      <c r="L228" s="307">
        <v>0</v>
      </c>
      <c r="M228" s="307">
        <v>0</v>
      </c>
      <c r="N228" s="307">
        <v>0</v>
      </c>
      <c r="O228" s="308">
        <v>0</v>
      </c>
    </row>
    <row r="229" spans="1:15">
      <c r="A229" s="314" t="s">
        <v>764</v>
      </c>
      <c r="B229" s="315" t="s">
        <v>761</v>
      </c>
      <c r="C229" s="315" t="s">
        <v>300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8">
        <v>0</v>
      </c>
    </row>
    <row r="230" spans="1:15">
      <c r="A230" s="314" t="s">
        <v>765</v>
      </c>
      <c r="B230" s="315" t="s">
        <v>763</v>
      </c>
      <c r="C230" s="315" t="s">
        <v>300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7">
        <v>0</v>
      </c>
      <c r="J230" s="307">
        <v>0</v>
      </c>
      <c r="K230" s="307">
        <v>0</v>
      </c>
      <c r="L230" s="307">
        <v>0</v>
      </c>
      <c r="M230" s="307">
        <v>0</v>
      </c>
      <c r="N230" s="307">
        <v>0</v>
      </c>
      <c r="O230" s="308">
        <v>0</v>
      </c>
    </row>
    <row r="231" spans="1:15">
      <c r="A231" s="314" t="s">
        <v>766</v>
      </c>
      <c r="B231" s="315" t="s">
        <v>767</v>
      </c>
      <c r="C231" s="315" t="s">
        <v>302</v>
      </c>
      <c r="D231" s="307">
        <v>419000</v>
      </c>
      <c r="E231" s="307">
        <v>0</v>
      </c>
      <c r="F231" s="307">
        <v>0</v>
      </c>
      <c r="G231" s="307">
        <v>419000</v>
      </c>
      <c r="H231" s="307">
        <v>419000</v>
      </c>
      <c r="I231" s="307">
        <v>0</v>
      </c>
      <c r="J231" s="307">
        <v>419000</v>
      </c>
      <c r="K231" s="307">
        <v>0</v>
      </c>
      <c r="L231" s="307">
        <v>419000</v>
      </c>
      <c r="M231" s="307">
        <v>0</v>
      </c>
      <c r="N231" s="307">
        <v>0</v>
      </c>
      <c r="O231" s="308">
        <v>0</v>
      </c>
    </row>
    <row r="232" spans="1:15">
      <c r="A232" s="314" t="s">
        <v>768</v>
      </c>
      <c r="B232" s="315" t="s">
        <v>767</v>
      </c>
      <c r="C232" s="315" t="s">
        <v>302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421500</v>
      </c>
      <c r="N232" s="307">
        <v>421500</v>
      </c>
      <c r="O232" s="308">
        <v>368000</v>
      </c>
    </row>
    <row r="233" spans="1:15">
      <c r="A233" s="314" t="s">
        <v>769</v>
      </c>
      <c r="B233" s="315" t="s">
        <v>770</v>
      </c>
      <c r="C233" s="315" t="s">
        <v>302</v>
      </c>
      <c r="D233" s="307">
        <v>-419000</v>
      </c>
      <c r="E233" s="307">
        <v>0</v>
      </c>
      <c r="F233" s="307">
        <v>0</v>
      </c>
      <c r="G233" s="307">
        <v>-419000</v>
      </c>
      <c r="H233" s="307">
        <v>-419000</v>
      </c>
      <c r="I233" s="307">
        <v>0</v>
      </c>
      <c r="J233" s="307">
        <v>-419000</v>
      </c>
      <c r="K233" s="307">
        <v>0</v>
      </c>
      <c r="L233" s="307">
        <v>-419000</v>
      </c>
      <c r="M233" s="307">
        <v>0</v>
      </c>
      <c r="N233" s="307">
        <v>0</v>
      </c>
      <c r="O233" s="308">
        <v>0</v>
      </c>
    </row>
    <row r="234" spans="1:15">
      <c r="A234" s="314" t="s">
        <v>771</v>
      </c>
      <c r="B234" s="315" t="s">
        <v>770</v>
      </c>
      <c r="C234" s="315" t="s">
        <v>302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-421500</v>
      </c>
      <c r="N234" s="307">
        <v>-421500</v>
      </c>
      <c r="O234" s="308">
        <v>-368000</v>
      </c>
    </row>
    <row r="235" spans="1:15">
      <c r="A235" s="314" t="s">
        <v>772</v>
      </c>
      <c r="B235" s="315" t="s">
        <v>296</v>
      </c>
      <c r="C235" s="315" t="s">
        <v>296</v>
      </c>
      <c r="D235" s="307">
        <v>-37493565.649999999</v>
      </c>
      <c r="E235" s="307">
        <v>0</v>
      </c>
      <c r="F235" s="307">
        <v>0</v>
      </c>
      <c r="G235" s="307">
        <v>-37493565.649999999</v>
      </c>
      <c r="H235" s="307">
        <v>-37493565.649999999</v>
      </c>
      <c r="I235" s="307">
        <v>0</v>
      </c>
      <c r="J235" s="307">
        <v>-37493565.649999999</v>
      </c>
      <c r="K235" s="307">
        <v>0</v>
      </c>
      <c r="L235" s="307">
        <v>-37493565.649999999</v>
      </c>
      <c r="M235" s="307">
        <v>0</v>
      </c>
      <c r="N235" s="307">
        <v>0</v>
      </c>
      <c r="O235" s="308">
        <v>0</v>
      </c>
    </row>
    <row r="236" spans="1:15">
      <c r="A236" s="314" t="s">
        <v>773</v>
      </c>
      <c r="B236" s="315" t="s">
        <v>296</v>
      </c>
      <c r="C236" s="315" t="s">
        <v>296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-15466084.359999999</v>
      </c>
      <c r="N236" s="307">
        <v>-15466084.359999999</v>
      </c>
      <c r="O236" s="308">
        <v>-27378353.199999999</v>
      </c>
    </row>
    <row r="237" spans="1:15">
      <c r="A237" s="314" t="s">
        <v>774</v>
      </c>
      <c r="B237" s="315" t="s">
        <v>775</v>
      </c>
      <c r="C237" s="315" t="s">
        <v>299</v>
      </c>
      <c r="D237" s="307">
        <v>-762498147.23000002</v>
      </c>
      <c r="E237" s="307">
        <v>0</v>
      </c>
      <c r="F237" s="307">
        <v>316757696.30000001</v>
      </c>
      <c r="G237" s="307">
        <v>-445740450.93000001</v>
      </c>
      <c r="H237" s="307">
        <v>-762498147.23000002</v>
      </c>
      <c r="I237" s="307">
        <v>0</v>
      </c>
      <c r="J237" s="307">
        <v>-762498147.23000002</v>
      </c>
      <c r="K237" s="307">
        <v>316757696.30000001</v>
      </c>
      <c r="L237" s="307">
        <v>-445740450.93000001</v>
      </c>
      <c r="M237" s="307">
        <v>0</v>
      </c>
      <c r="N237" s="307">
        <v>0</v>
      </c>
      <c r="O237" s="308">
        <v>0</v>
      </c>
    </row>
    <row r="238" spans="1:15">
      <c r="A238" s="314" t="s">
        <v>776</v>
      </c>
      <c r="B238" s="315" t="s">
        <v>777</v>
      </c>
      <c r="C238" s="315" t="s">
        <v>299</v>
      </c>
      <c r="D238" s="307">
        <v>-18606722.02</v>
      </c>
      <c r="E238" s="307">
        <v>0</v>
      </c>
      <c r="F238" s="307">
        <v>0</v>
      </c>
      <c r="G238" s="307">
        <v>-18606722.02</v>
      </c>
      <c r="H238" s="307">
        <v>-18606722.02</v>
      </c>
      <c r="I238" s="307">
        <v>0</v>
      </c>
      <c r="J238" s="307">
        <v>-18606722.02</v>
      </c>
      <c r="K238" s="307">
        <v>0</v>
      </c>
      <c r="L238" s="307">
        <v>-18606722.02</v>
      </c>
      <c r="M238" s="307">
        <v>0</v>
      </c>
      <c r="N238" s="307">
        <v>0</v>
      </c>
      <c r="O238" s="308">
        <v>0</v>
      </c>
    </row>
    <row r="239" spans="1:15">
      <c r="A239" s="314" t="s">
        <v>778</v>
      </c>
      <c r="B239" s="315" t="s">
        <v>775</v>
      </c>
      <c r="C239" s="315" t="s">
        <v>299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-312370367.74000001</v>
      </c>
      <c r="N239" s="307">
        <v>-312370367.74000001</v>
      </c>
      <c r="O239" s="308">
        <v>-165585286.5</v>
      </c>
    </row>
    <row r="240" spans="1:15">
      <c r="A240" s="314" t="s">
        <v>779</v>
      </c>
      <c r="B240" s="315" t="s">
        <v>780</v>
      </c>
      <c r="C240" s="315" t="s">
        <v>299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8">
        <v>0</v>
      </c>
    </row>
    <row r="241" spans="1:15">
      <c r="A241" s="314" t="s">
        <v>781</v>
      </c>
      <c r="B241" s="315" t="s">
        <v>782</v>
      </c>
      <c r="C241" s="315" t="s">
        <v>299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7">
        <v>0</v>
      </c>
      <c r="J241" s="307">
        <v>0</v>
      </c>
      <c r="K241" s="307">
        <v>0</v>
      </c>
      <c r="L241" s="307">
        <v>0</v>
      </c>
      <c r="M241" s="307">
        <v>-18582326.800000001</v>
      </c>
      <c r="N241" s="307">
        <v>-18582326.800000001</v>
      </c>
      <c r="O241" s="308">
        <v>0</v>
      </c>
    </row>
    <row r="242" spans="1:15">
      <c r="A242" s="314" t="s">
        <v>783</v>
      </c>
      <c r="B242" s="315" t="s">
        <v>784</v>
      </c>
      <c r="C242" s="315" t="s">
        <v>299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7">
        <v>0</v>
      </c>
      <c r="J242" s="307">
        <v>0</v>
      </c>
      <c r="K242" s="307">
        <v>0</v>
      </c>
      <c r="L242" s="307">
        <v>0</v>
      </c>
      <c r="M242" s="307">
        <v>0</v>
      </c>
      <c r="N242" s="307">
        <v>0</v>
      </c>
      <c r="O242" s="308">
        <v>0</v>
      </c>
    </row>
    <row r="243" spans="1:15">
      <c r="A243" s="314" t="s">
        <v>785</v>
      </c>
      <c r="B243" s="315" t="s">
        <v>784</v>
      </c>
      <c r="C243" s="315" t="s">
        <v>298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8">
        <v>0</v>
      </c>
    </row>
    <row r="244" spans="1:15">
      <c r="A244" s="314" t="s">
        <v>786</v>
      </c>
      <c r="B244" s="315" t="s">
        <v>787</v>
      </c>
      <c r="C244" s="315" t="s">
        <v>298</v>
      </c>
      <c r="D244" s="307">
        <v>0</v>
      </c>
      <c r="E244" s="307">
        <v>0</v>
      </c>
      <c r="F244" s="307">
        <v>-316757696.30000001</v>
      </c>
      <c r="G244" s="307">
        <v>-316757696.30000001</v>
      </c>
      <c r="H244" s="307">
        <v>0</v>
      </c>
      <c r="I244" s="307">
        <v>0</v>
      </c>
      <c r="J244" s="307">
        <v>0</v>
      </c>
      <c r="K244" s="307">
        <v>-316757696.30000001</v>
      </c>
      <c r="L244" s="307">
        <v>-316757696.30000001</v>
      </c>
      <c r="M244" s="307">
        <v>0</v>
      </c>
      <c r="N244" s="307">
        <v>0</v>
      </c>
      <c r="O244" s="308">
        <v>-486102839.27999997</v>
      </c>
    </row>
    <row r="245" spans="1:15">
      <c r="A245" s="314" t="s">
        <v>788</v>
      </c>
      <c r="B245" s="315" t="s">
        <v>750</v>
      </c>
      <c r="C245" s="315" t="s">
        <v>789</v>
      </c>
      <c r="D245" s="309">
        <v>-41965645</v>
      </c>
      <c r="E245" s="309">
        <v>0</v>
      </c>
      <c r="F245" s="309">
        <v>0</v>
      </c>
      <c r="G245" s="309">
        <v>-41965645</v>
      </c>
      <c r="H245" s="309">
        <v>-41965645</v>
      </c>
      <c r="I245" s="309">
        <v>0</v>
      </c>
      <c r="J245" s="309">
        <v>-41965645</v>
      </c>
      <c r="K245" s="309">
        <v>0</v>
      </c>
      <c r="L245" s="309">
        <v>-41965645</v>
      </c>
      <c r="M245" s="309">
        <v>0</v>
      </c>
      <c r="N245" s="309">
        <v>0</v>
      </c>
      <c r="O245" s="310">
        <v>0</v>
      </c>
    </row>
    <row r="246" spans="1:15">
      <c r="A246" s="314" t="s">
        <v>790</v>
      </c>
      <c r="B246" s="315" t="s">
        <v>791</v>
      </c>
      <c r="C246" s="315" t="s">
        <v>304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-193000000</v>
      </c>
      <c r="N246" s="307">
        <v>-193000000</v>
      </c>
      <c r="O246" s="308">
        <v>-292180000</v>
      </c>
    </row>
    <row r="247" spans="1:15">
      <c r="A247" s="314" t="s">
        <v>792</v>
      </c>
      <c r="B247" s="315" t="s">
        <v>791</v>
      </c>
      <c r="C247" s="315" t="s">
        <v>304</v>
      </c>
      <c r="D247" s="307">
        <v>-370000000</v>
      </c>
      <c r="E247" s="307">
        <v>0</v>
      </c>
      <c r="F247" s="307">
        <v>0</v>
      </c>
      <c r="G247" s="307">
        <v>-370000000</v>
      </c>
      <c r="H247" s="307">
        <v>-370000000</v>
      </c>
      <c r="I247" s="307">
        <v>0</v>
      </c>
      <c r="J247" s="307">
        <v>-370000000</v>
      </c>
      <c r="K247" s="307">
        <v>0</v>
      </c>
      <c r="L247" s="307">
        <v>-370000000</v>
      </c>
      <c r="M247" s="307">
        <v>0</v>
      </c>
      <c r="N247" s="307">
        <v>0</v>
      </c>
      <c r="O247" s="308">
        <v>0</v>
      </c>
    </row>
    <row r="248" spans="1:15">
      <c r="A248" s="314" t="s">
        <v>823</v>
      </c>
      <c r="B248" s="315" t="s">
        <v>824</v>
      </c>
      <c r="C248" s="315" t="s">
        <v>306</v>
      </c>
      <c r="D248" s="307">
        <v>-2304363</v>
      </c>
      <c r="E248" s="307">
        <v>0</v>
      </c>
      <c r="F248" s="307">
        <v>0</v>
      </c>
      <c r="G248" s="307">
        <v>-2304363</v>
      </c>
      <c r="H248" s="307">
        <v>-2304363</v>
      </c>
      <c r="I248" s="307">
        <v>0</v>
      </c>
      <c r="J248" s="307">
        <v>-2304363</v>
      </c>
      <c r="K248" s="307">
        <v>0</v>
      </c>
      <c r="L248" s="307">
        <v>-2304363</v>
      </c>
      <c r="M248" s="307">
        <v>0</v>
      </c>
      <c r="N248" s="307">
        <v>0</v>
      </c>
      <c r="O248" s="308">
        <v>0</v>
      </c>
    </row>
    <row r="249" spans="1:15">
      <c r="A249" s="314" t="s">
        <v>825</v>
      </c>
      <c r="B249" s="315" t="s">
        <v>824</v>
      </c>
      <c r="C249" s="315" t="s">
        <v>306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7">
        <v>0</v>
      </c>
      <c r="J249" s="307">
        <v>0</v>
      </c>
      <c r="K249" s="307">
        <v>0</v>
      </c>
      <c r="L249" s="307">
        <v>0</v>
      </c>
      <c r="M249" s="307">
        <v>-2304363</v>
      </c>
      <c r="N249" s="307">
        <v>-2304363</v>
      </c>
      <c r="O249" s="308">
        <v>-2304363</v>
      </c>
    </row>
    <row r="250" spans="1:15">
      <c r="A250" s="314" t="s">
        <v>826</v>
      </c>
      <c r="B250" s="315" t="s">
        <v>827</v>
      </c>
      <c r="C250" s="315" t="s">
        <v>309</v>
      </c>
      <c r="D250" s="307">
        <v>-11847441.800000001</v>
      </c>
      <c r="E250" s="307">
        <v>0</v>
      </c>
      <c r="F250" s="307">
        <v>0</v>
      </c>
      <c r="G250" s="307">
        <v>-11847441.800000001</v>
      </c>
      <c r="H250" s="307">
        <v>-11847441.800000001</v>
      </c>
      <c r="I250" s="307">
        <v>0</v>
      </c>
      <c r="J250" s="307">
        <v>-11847441.800000001</v>
      </c>
      <c r="K250" s="307">
        <v>0</v>
      </c>
      <c r="L250" s="307">
        <v>-11847441.800000001</v>
      </c>
      <c r="M250" s="307">
        <v>0</v>
      </c>
      <c r="N250" s="307">
        <v>0</v>
      </c>
      <c r="O250" s="308">
        <v>0</v>
      </c>
    </row>
    <row r="251" spans="1:15">
      <c r="A251" s="314" t="s">
        <v>828</v>
      </c>
      <c r="B251" s="315" t="s">
        <v>309</v>
      </c>
      <c r="C251" s="315" t="s">
        <v>309</v>
      </c>
      <c r="D251" s="307">
        <v>-57270237.560000002</v>
      </c>
      <c r="E251" s="307">
        <v>3000000</v>
      </c>
      <c r="F251" s="307">
        <v>0</v>
      </c>
      <c r="G251" s="307">
        <v>-54270237.560000002</v>
      </c>
      <c r="H251" s="307">
        <v>-57270237.560000002</v>
      </c>
      <c r="I251" s="307">
        <v>3000000</v>
      </c>
      <c r="J251" s="307">
        <v>-54270237.560000002</v>
      </c>
      <c r="K251" s="307">
        <v>0</v>
      </c>
      <c r="L251" s="307">
        <v>-54270237.560000002</v>
      </c>
      <c r="M251" s="307">
        <v>0</v>
      </c>
      <c r="N251" s="307">
        <v>0</v>
      </c>
      <c r="O251" s="308">
        <v>-3089636.12</v>
      </c>
    </row>
    <row r="252" spans="1:15">
      <c r="A252" s="314" t="s">
        <v>829</v>
      </c>
      <c r="B252" s="315" t="s">
        <v>830</v>
      </c>
      <c r="C252" s="315" t="s">
        <v>309</v>
      </c>
      <c r="D252" s="307">
        <v>-66870.399999999994</v>
      </c>
      <c r="E252" s="307">
        <v>-16717.599999999999</v>
      </c>
      <c r="F252" s="307">
        <v>0</v>
      </c>
      <c r="G252" s="307">
        <v>-83588</v>
      </c>
      <c r="H252" s="307">
        <v>-66870.399999999994</v>
      </c>
      <c r="I252" s="307">
        <v>-16717.599999999999</v>
      </c>
      <c r="J252" s="307">
        <v>-83588</v>
      </c>
      <c r="K252" s="307">
        <v>0</v>
      </c>
      <c r="L252" s="307">
        <v>-83588</v>
      </c>
      <c r="M252" s="307">
        <v>0</v>
      </c>
      <c r="N252" s="307">
        <v>0</v>
      </c>
      <c r="O252" s="308">
        <v>0</v>
      </c>
    </row>
    <row r="253" spans="1:15">
      <c r="A253" s="314" t="s">
        <v>831</v>
      </c>
      <c r="B253" s="315" t="s">
        <v>309</v>
      </c>
      <c r="C253" s="315" t="s">
        <v>309</v>
      </c>
      <c r="D253" s="307">
        <v>-77990636.730000004</v>
      </c>
      <c r="E253" s="307">
        <v>24664622.350000001</v>
      </c>
      <c r="F253" s="307">
        <v>0</v>
      </c>
      <c r="G253" s="307">
        <v>-53326014.380000003</v>
      </c>
      <c r="H253" s="307">
        <v>0</v>
      </c>
      <c r="I253" s="307">
        <v>0</v>
      </c>
      <c r="J253" s="307">
        <v>0</v>
      </c>
      <c r="K253" s="307">
        <v>0</v>
      </c>
      <c r="L253" s="307">
        <v>0</v>
      </c>
      <c r="M253" s="307">
        <v>-162085166.52000001</v>
      </c>
      <c r="N253" s="307">
        <v>-161941532.47999999</v>
      </c>
      <c r="O253" s="308">
        <v>-161941532.47999999</v>
      </c>
    </row>
    <row r="254" spans="1:15">
      <c r="A254" s="314" t="s">
        <v>832</v>
      </c>
      <c r="B254" s="315" t="s">
        <v>833</v>
      </c>
      <c r="C254" s="315" t="s">
        <v>309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7">
        <v>0</v>
      </c>
      <c r="J254" s="307">
        <v>0</v>
      </c>
      <c r="K254" s="307">
        <v>0</v>
      </c>
      <c r="L254" s="307">
        <v>0</v>
      </c>
      <c r="M254" s="307">
        <v>-13577837.289999999</v>
      </c>
      <c r="N254" s="307">
        <v>-13577837.289999999</v>
      </c>
      <c r="O254" s="308">
        <v>2896121.07</v>
      </c>
    </row>
    <row r="255" spans="1:15">
      <c r="A255" s="314" t="s">
        <v>834</v>
      </c>
      <c r="B255" s="315" t="s">
        <v>835</v>
      </c>
      <c r="C255" s="315" t="s">
        <v>309</v>
      </c>
      <c r="D255" s="307">
        <v>0</v>
      </c>
      <c r="E255" s="307">
        <v>0</v>
      </c>
      <c r="F255" s="307">
        <v>0</v>
      </c>
      <c r="G255" s="307">
        <v>0</v>
      </c>
      <c r="H255" s="307">
        <v>0</v>
      </c>
      <c r="I255" s="307">
        <v>0</v>
      </c>
      <c r="J255" s="307">
        <v>0</v>
      </c>
      <c r="K255" s="307">
        <v>0</v>
      </c>
      <c r="L255" s="307">
        <v>0</v>
      </c>
      <c r="M255" s="307">
        <v>13577837.289999999</v>
      </c>
      <c r="N255" s="307">
        <v>13577837.289999999</v>
      </c>
      <c r="O255" s="308">
        <v>-2896121.07</v>
      </c>
    </row>
    <row r="256" spans="1:15">
      <c r="A256" s="314" t="s">
        <v>836</v>
      </c>
      <c r="B256" s="315" t="s">
        <v>214</v>
      </c>
      <c r="C256" s="315" t="s">
        <v>312</v>
      </c>
      <c r="D256" s="307">
        <v>57099417</v>
      </c>
      <c r="E256" s="307">
        <v>-2854971</v>
      </c>
      <c r="F256" s="307">
        <v>0</v>
      </c>
      <c r="G256" s="307">
        <v>54244446</v>
      </c>
      <c r="H256" s="307">
        <v>57099417</v>
      </c>
      <c r="I256" s="307">
        <v>-2854971</v>
      </c>
      <c r="J256" s="307">
        <v>54244446</v>
      </c>
      <c r="K256" s="307">
        <v>0</v>
      </c>
      <c r="L256" s="307">
        <v>54244446</v>
      </c>
      <c r="M256" s="307">
        <v>0</v>
      </c>
      <c r="N256" s="307">
        <v>0</v>
      </c>
      <c r="O256" s="308">
        <v>0</v>
      </c>
    </row>
    <row r="257" spans="1:15">
      <c r="A257" s="314" t="s">
        <v>837</v>
      </c>
      <c r="B257" s="315" t="s">
        <v>312</v>
      </c>
      <c r="C257" s="315" t="s">
        <v>312</v>
      </c>
      <c r="D257" s="307">
        <v>0</v>
      </c>
      <c r="E257" s="307">
        <v>0</v>
      </c>
      <c r="F257" s="307">
        <v>0</v>
      </c>
      <c r="G257" s="307">
        <v>0</v>
      </c>
      <c r="H257" s="307">
        <v>0</v>
      </c>
      <c r="I257" s="307">
        <v>0</v>
      </c>
      <c r="J257" s="307">
        <v>0</v>
      </c>
      <c r="K257" s="307">
        <v>0</v>
      </c>
      <c r="L257" s="307">
        <v>0</v>
      </c>
      <c r="M257" s="307">
        <v>26000000</v>
      </c>
      <c r="N257" s="307">
        <v>26000000</v>
      </c>
      <c r="O257" s="308">
        <v>161300000</v>
      </c>
    </row>
    <row r="258" spans="1:15">
      <c r="A258" s="314" t="s">
        <v>838</v>
      </c>
      <c r="B258" s="315" t="s">
        <v>839</v>
      </c>
      <c r="C258" s="315" t="s">
        <v>308</v>
      </c>
      <c r="D258" s="307">
        <v>-13654971</v>
      </c>
      <c r="E258" s="307">
        <v>-145029</v>
      </c>
      <c r="F258" s="307">
        <v>0</v>
      </c>
      <c r="G258" s="307">
        <v>-13800000</v>
      </c>
      <c r="H258" s="307">
        <v>-13654971</v>
      </c>
      <c r="I258" s="307">
        <v>-145029</v>
      </c>
      <c r="J258" s="307">
        <v>-13800000</v>
      </c>
      <c r="K258" s="307">
        <v>0</v>
      </c>
      <c r="L258" s="307">
        <v>-13800000</v>
      </c>
      <c r="M258" s="307">
        <v>0</v>
      </c>
      <c r="N258" s="307">
        <v>0</v>
      </c>
      <c r="O258" s="308">
        <v>0</v>
      </c>
    </row>
    <row r="259" spans="1:15">
      <c r="A259" s="314" t="s">
        <v>840</v>
      </c>
      <c r="B259" s="315" t="s">
        <v>839</v>
      </c>
      <c r="C259" s="315" t="s">
        <v>308</v>
      </c>
      <c r="D259" s="307">
        <v>0</v>
      </c>
      <c r="E259" s="307">
        <v>0</v>
      </c>
      <c r="F259" s="307">
        <v>0</v>
      </c>
      <c r="G259" s="307">
        <v>0</v>
      </c>
      <c r="H259" s="307">
        <v>0</v>
      </c>
      <c r="I259" s="307">
        <v>0</v>
      </c>
      <c r="J259" s="307">
        <v>0</v>
      </c>
      <c r="K259" s="307">
        <v>0</v>
      </c>
      <c r="L259" s="307">
        <v>0</v>
      </c>
      <c r="M259" s="307">
        <v>-5000000</v>
      </c>
      <c r="N259" s="307">
        <v>-5000000</v>
      </c>
      <c r="O259" s="308">
        <v>-10800000</v>
      </c>
    </row>
    <row r="260" spans="1:15">
      <c r="A260" s="314" t="s">
        <v>841</v>
      </c>
      <c r="B260" s="315" t="s">
        <v>842</v>
      </c>
      <c r="C260" s="315" t="s">
        <v>308</v>
      </c>
      <c r="D260" s="307">
        <v>0</v>
      </c>
      <c r="E260" s="307">
        <v>0</v>
      </c>
      <c r="F260" s="307">
        <v>0</v>
      </c>
      <c r="G260" s="307">
        <v>0</v>
      </c>
      <c r="H260" s="307">
        <v>0</v>
      </c>
      <c r="I260" s="307">
        <v>0</v>
      </c>
      <c r="J260" s="307">
        <v>0</v>
      </c>
      <c r="K260" s="307">
        <v>0</v>
      </c>
      <c r="L260" s="307">
        <v>0</v>
      </c>
      <c r="M260" s="307">
        <v>0</v>
      </c>
      <c r="N260" s="307">
        <v>0</v>
      </c>
      <c r="O260" s="308">
        <v>0</v>
      </c>
    </row>
    <row r="261" spans="1:15">
      <c r="A261" s="314" t="s">
        <v>843</v>
      </c>
      <c r="B261" s="315" t="s">
        <v>844</v>
      </c>
      <c r="C261" s="315" t="s">
        <v>361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8">
        <v>0</v>
      </c>
    </row>
    <row r="262" spans="1:15">
      <c r="A262" s="314" t="s">
        <v>845</v>
      </c>
      <c r="B262" s="315" t="s">
        <v>846</v>
      </c>
      <c r="C262" s="315" t="s">
        <v>361</v>
      </c>
      <c r="D262" s="307">
        <v>-351118497</v>
      </c>
      <c r="E262" s="307">
        <v>11040190</v>
      </c>
      <c r="F262" s="307">
        <v>0</v>
      </c>
      <c r="G262" s="307">
        <v>-340078307</v>
      </c>
      <c r="H262" s="307">
        <v>-618462636</v>
      </c>
      <c r="I262" s="307">
        <v>11040190</v>
      </c>
      <c r="J262" s="307">
        <v>-607422446</v>
      </c>
      <c r="K262" s="307">
        <v>0</v>
      </c>
      <c r="L262" s="307">
        <v>-607422446</v>
      </c>
      <c r="M262" s="307">
        <v>0</v>
      </c>
      <c r="N262" s="307">
        <v>0</v>
      </c>
      <c r="O262" s="308">
        <v>0</v>
      </c>
    </row>
    <row r="263" spans="1:15">
      <c r="A263" s="314" t="s">
        <v>847</v>
      </c>
      <c r="B263" s="315" t="s">
        <v>848</v>
      </c>
      <c r="C263" s="315" t="s">
        <v>361</v>
      </c>
      <c r="D263" s="307">
        <v>-14258954.27</v>
      </c>
      <c r="E263" s="307">
        <v>144599.10999999999</v>
      </c>
      <c r="F263" s="307">
        <v>0</v>
      </c>
      <c r="G263" s="307">
        <v>-14114355.16</v>
      </c>
      <c r="H263" s="307">
        <v>-25464584.43</v>
      </c>
      <c r="I263" s="307">
        <v>0</v>
      </c>
      <c r="J263" s="307">
        <v>-25464584.43</v>
      </c>
      <c r="K263" s="307">
        <v>0</v>
      </c>
      <c r="L263" s="307">
        <v>-25464584.43</v>
      </c>
      <c r="M263" s="307">
        <v>0</v>
      </c>
      <c r="N263" s="307">
        <v>0</v>
      </c>
      <c r="O263" s="308">
        <v>0</v>
      </c>
    </row>
    <row r="264" spans="1:15">
      <c r="A264" s="314" t="s">
        <v>849</v>
      </c>
      <c r="B264" s="315" t="s">
        <v>850</v>
      </c>
      <c r="C264" s="315" t="s">
        <v>361</v>
      </c>
      <c r="D264" s="307">
        <v>140151.32999999999</v>
      </c>
      <c r="E264" s="307">
        <v>1421823.59</v>
      </c>
      <c r="F264" s="307">
        <v>0</v>
      </c>
      <c r="G264" s="307">
        <v>1561974.92</v>
      </c>
      <c r="H264" s="307">
        <v>1350613.85</v>
      </c>
      <c r="I264" s="307">
        <v>937452.07</v>
      </c>
      <c r="J264" s="307">
        <v>2288065.92</v>
      </c>
      <c r="K264" s="307">
        <v>0</v>
      </c>
      <c r="L264" s="307">
        <v>2288065.92</v>
      </c>
      <c r="M264" s="307">
        <v>0</v>
      </c>
      <c r="N264" s="307">
        <v>0</v>
      </c>
      <c r="O264" s="308">
        <v>0</v>
      </c>
    </row>
    <row r="265" spans="1:15">
      <c r="A265" s="314" t="s">
        <v>851</v>
      </c>
      <c r="B265" s="315" t="s">
        <v>852</v>
      </c>
      <c r="C265" s="315" t="s">
        <v>361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-18375000</v>
      </c>
      <c r="N265" s="307">
        <v>-42545000</v>
      </c>
      <c r="O265" s="308">
        <v>-89387163</v>
      </c>
    </row>
    <row r="266" spans="1:15">
      <c r="A266" s="314" t="s">
        <v>853</v>
      </c>
      <c r="B266" s="315" t="s">
        <v>854</v>
      </c>
      <c r="C266" s="315" t="s">
        <v>361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-9160000</v>
      </c>
      <c r="N266" s="307">
        <v>-20080000</v>
      </c>
      <c r="O266" s="308">
        <v>-34452186</v>
      </c>
    </row>
    <row r="267" spans="1:15">
      <c r="A267" s="314" t="s">
        <v>855</v>
      </c>
      <c r="B267" s="315" t="s">
        <v>856</v>
      </c>
      <c r="C267" s="315" t="s">
        <v>361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8">
        <v>-122186797</v>
      </c>
    </row>
    <row r="268" spans="1:15">
      <c r="A268" s="314" t="s">
        <v>857</v>
      </c>
      <c r="B268" s="315" t="s">
        <v>858</v>
      </c>
      <c r="C268" s="315" t="s">
        <v>361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-86885071.819999993</v>
      </c>
      <c r="N268" s="307">
        <v>-86885071.819999993</v>
      </c>
      <c r="O268" s="308">
        <v>-158477655.75999999</v>
      </c>
    </row>
    <row r="269" spans="1:15">
      <c r="A269" s="314" t="s">
        <v>859</v>
      </c>
      <c r="B269" s="315" t="s">
        <v>848</v>
      </c>
      <c r="C269" s="315" t="s">
        <v>361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8">
        <v>-4906542.0599999996</v>
      </c>
    </row>
    <row r="270" spans="1:15">
      <c r="A270" s="314" t="s">
        <v>860</v>
      </c>
      <c r="B270" s="315" t="s">
        <v>850</v>
      </c>
      <c r="C270" s="315" t="s">
        <v>361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8">
        <v>1177133.8700000001</v>
      </c>
    </row>
    <row r="271" spans="1:15">
      <c r="A271" s="314" t="s">
        <v>861</v>
      </c>
      <c r="B271" s="315" t="s">
        <v>862</v>
      </c>
      <c r="C271" s="315" t="s">
        <v>362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8">
        <v>0</v>
      </c>
    </row>
    <row r="272" spans="1:15" s="303" customFormat="1">
      <c r="A272" s="314" t="s">
        <v>863</v>
      </c>
      <c r="B272" s="315" t="s">
        <v>864</v>
      </c>
      <c r="C272" s="315" t="s">
        <v>362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-6560.98</v>
      </c>
      <c r="N272" s="307">
        <v>-24599.69</v>
      </c>
      <c r="O272" s="308">
        <v>-577860.69999999995</v>
      </c>
    </row>
    <row r="273" spans="1:15">
      <c r="A273" s="314" t="s">
        <v>865</v>
      </c>
      <c r="B273" s="315" t="s">
        <v>866</v>
      </c>
      <c r="C273" s="315" t="s">
        <v>362</v>
      </c>
      <c r="D273" s="307">
        <v>-1311820.3</v>
      </c>
      <c r="E273" s="307">
        <v>286.04000000000002</v>
      </c>
      <c r="F273" s="307">
        <v>0</v>
      </c>
      <c r="G273" s="307">
        <v>-1311534.26</v>
      </c>
      <c r="H273" s="307">
        <v>-2309439.27</v>
      </c>
      <c r="I273" s="307">
        <v>0</v>
      </c>
      <c r="J273" s="307">
        <v>-2309439.27</v>
      </c>
      <c r="K273" s="307">
        <v>0</v>
      </c>
      <c r="L273" s="307">
        <v>-2309439.27</v>
      </c>
      <c r="M273" s="307">
        <v>0</v>
      </c>
      <c r="N273" s="307">
        <v>0</v>
      </c>
      <c r="O273" s="308">
        <v>0</v>
      </c>
    </row>
    <row r="274" spans="1:15" s="303" customFormat="1">
      <c r="A274" s="314" t="s">
        <v>867</v>
      </c>
      <c r="B274" s="315" t="s">
        <v>864</v>
      </c>
      <c r="C274" s="315" t="s">
        <v>362</v>
      </c>
      <c r="D274" s="307">
        <v>-16762.849999999999</v>
      </c>
      <c r="E274" s="307">
        <v>0</v>
      </c>
      <c r="F274" s="307">
        <v>0</v>
      </c>
      <c r="G274" s="307">
        <v>-16762.849999999999</v>
      </c>
      <c r="H274" s="307">
        <v>-19636.05</v>
      </c>
      <c r="I274" s="307">
        <v>0</v>
      </c>
      <c r="J274" s="307">
        <v>-19636.05</v>
      </c>
      <c r="K274" s="307">
        <v>0</v>
      </c>
      <c r="L274" s="307">
        <v>-19636.05</v>
      </c>
      <c r="M274" s="307">
        <v>0</v>
      </c>
      <c r="N274" s="307">
        <v>0</v>
      </c>
      <c r="O274" s="308">
        <v>0</v>
      </c>
    </row>
    <row r="275" spans="1:15">
      <c r="A275" s="314" t="s">
        <v>868</v>
      </c>
      <c r="B275" s="315" t="s">
        <v>869</v>
      </c>
      <c r="C275" s="315" t="s">
        <v>362</v>
      </c>
      <c r="D275" s="307">
        <v>184.93</v>
      </c>
      <c r="E275" s="307">
        <v>0</v>
      </c>
      <c r="F275" s="307">
        <v>0</v>
      </c>
      <c r="G275" s="307">
        <v>184.93</v>
      </c>
      <c r="H275" s="307">
        <v>184.93</v>
      </c>
      <c r="I275" s="307">
        <v>0</v>
      </c>
      <c r="J275" s="307">
        <v>184.93</v>
      </c>
      <c r="K275" s="307">
        <v>0</v>
      </c>
      <c r="L275" s="307">
        <v>184.93</v>
      </c>
      <c r="M275" s="307">
        <v>0</v>
      </c>
      <c r="N275" s="307">
        <v>0</v>
      </c>
      <c r="O275" s="308">
        <v>0</v>
      </c>
    </row>
    <row r="276" spans="1:15">
      <c r="A276" s="314" t="s">
        <v>870</v>
      </c>
      <c r="B276" s="315" t="s">
        <v>871</v>
      </c>
      <c r="C276" s="315" t="s">
        <v>362</v>
      </c>
      <c r="D276" s="307">
        <v>-81500</v>
      </c>
      <c r="E276" s="307">
        <v>0</v>
      </c>
      <c r="F276" s="307">
        <v>0</v>
      </c>
      <c r="G276" s="307">
        <v>-81500</v>
      </c>
      <c r="H276" s="307">
        <v>-214318</v>
      </c>
      <c r="I276" s="307">
        <v>0</v>
      </c>
      <c r="J276" s="307">
        <v>-214318</v>
      </c>
      <c r="K276" s="307">
        <v>0</v>
      </c>
      <c r="L276" s="307">
        <v>-214318</v>
      </c>
      <c r="M276" s="307">
        <v>0</v>
      </c>
      <c r="N276" s="307">
        <v>0</v>
      </c>
      <c r="O276" s="308">
        <v>0</v>
      </c>
    </row>
    <row r="277" spans="1:15">
      <c r="A277" s="314" t="s">
        <v>872</v>
      </c>
      <c r="B277" s="315" t="s">
        <v>873</v>
      </c>
      <c r="C277" s="315" t="s">
        <v>362</v>
      </c>
      <c r="D277" s="307">
        <v>0</v>
      </c>
      <c r="E277" s="307">
        <v>0</v>
      </c>
      <c r="F277" s="307">
        <v>0</v>
      </c>
      <c r="G277" s="307">
        <v>0</v>
      </c>
      <c r="H277" s="307">
        <v>0</v>
      </c>
      <c r="I277" s="307">
        <v>0</v>
      </c>
      <c r="J277" s="307">
        <v>0</v>
      </c>
      <c r="K277" s="307">
        <v>0</v>
      </c>
      <c r="L277" s="307">
        <v>0</v>
      </c>
      <c r="M277" s="307">
        <v>0</v>
      </c>
      <c r="N277" s="307">
        <v>-66227</v>
      </c>
      <c r="O277" s="308">
        <v>-66227</v>
      </c>
    </row>
    <row r="278" spans="1:15">
      <c r="A278" s="314" t="s">
        <v>874</v>
      </c>
      <c r="B278" s="315" t="s">
        <v>866</v>
      </c>
      <c r="C278" s="315" t="s">
        <v>362</v>
      </c>
      <c r="D278" s="307">
        <v>0</v>
      </c>
      <c r="E278" s="307">
        <v>0</v>
      </c>
      <c r="F278" s="307">
        <v>0</v>
      </c>
      <c r="G278" s="307">
        <v>0</v>
      </c>
      <c r="H278" s="307">
        <v>0</v>
      </c>
      <c r="I278" s="307">
        <v>0</v>
      </c>
      <c r="J278" s="307">
        <v>0</v>
      </c>
      <c r="K278" s="307">
        <v>0</v>
      </c>
      <c r="L278" s="307">
        <v>0</v>
      </c>
      <c r="M278" s="307">
        <v>-302679.78000000003</v>
      </c>
      <c r="N278" s="307">
        <v>-653491.56999999995</v>
      </c>
      <c r="O278" s="308">
        <v>-1635181.26</v>
      </c>
    </row>
    <row r="279" spans="1:15">
      <c r="A279" s="314" t="s">
        <v>875</v>
      </c>
      <c r="B279" s="315" t="s">
        <v>871</v>
      </c>
      <c r="C279" s="315" t="s">
        <v>362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-244000</v>
      </c>
      <c r="N279" s="307">
        <v>-526773</v>
      </c>
      <c r="O279" s="308">
        <v>-943879.09</v>
      </c>
    </row>
    <row r="280" spans="1:15">
      <c r="A280" s="314" t="s">
        <v>876</v>
      </c>
      <c r="B280" s="315" t="s">
        <v>877</v>
      </c>
      <c r="C280" s="315" t="s">
        <v>362</v>
      </c>
      <c r="D280" s="309">
        <v>0</v>
      </c>
      <c r="E280" s="309">
        <v>0</v>
      </c>
      <c r="F280" s="309">
        <v>200840</v>
      </c>
      <c r="G280" s="309">
        <v>200840</v>
      </c>
      <c r="H280" s="309">
        <v>0</v>
      </c>
      <c r="I280" s="309">
        <v>0</v>
      </c>
      <c r="J280" s="309">
        <v>0</v>
      </c>
      <c r="K280" s="309">
        <v>410009</v>
      </c>
      <c r="L280" s="309">
        <v>410009</v>
      </c>
      <c r="M280" s="309">
        <v>289002</v>
      </c>
      <c r="N280" s="309">
        <v>627510</v>
      </c>
      <c r="O280" s="310">
        <v>1187175</v>
      </c>
    </row>
    <row r="281" spans="1:15">
      <c r="A281" s="314" t="s">
        <v>878</v>
      </c>
      <c r="B281" s="315" t="s">
        <v>879</v>
      </c>
      <c r="C281" s="315" t="s">
        <v>364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7">
        <v>0</v>
      </c>
      <c r="J281" s="307">
        <v>0</v>
      </c>
      <c r="K281" s="307">
        <v>0</v>
      </c>
      <c r="L281" s="307">
        <v>0</v>
      </c>
      <c r="M281" s="307">
        <v>0</v>
      </c>
      <c r="N281" s="307">
        <v>0</v>
      </c>
      <c r="O281" s="308">
        <v>0</v>
      </c>
    </row>
    <row r="282" spans="1:15">
      <c r="A282" s="314" t="s">
        <v>880</v>
      </c>
      <c r="B282" s="315" t="s">
        <v>879</v>
      </c>
      <c r="C282" s="315" t="s">
        <v>364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7">
        <v>0</v>
      </c>
      <c r="J282" s="307">
        <v>0</v>
      </c>
      <c r="K282" s="307">
        <v>0</v>
      </c>
      <c r="L282" s="307">
        <v>0</v>
      </c>
      <c r="M282" s="307">
        <v>61058336.75</v>
      </c>
      <c r="N282" s="307">
        <v>81051797</v>
      </c>
      <c r="O282" s="308">
        <v>245625281.53</v>
      </c>
    </row>
    <row r="283" spans="1:15">
      <c r="A283" s="314" t="s">
        <v>881</v>
      </c>
      <c r="B283" s="315" t="s">
        <v>879</v>
      </c>
      <c r="C283" s="315" t="s">
        <v>364</v>
      </c>
      <c r="D283" s="307">
        <v>206253264.09</v>
      </c>
      <c r="E283" s="307">
        <v>-57083.06</v>
      </c>
      <c r="F283" s="307">
        <v>0</v>
      </c>
      <c r="G283" s="307">
        <v>206196181.03</v>
      </c>
      <c r="H283" s="307">
        <v>370222074.39999998</v>
      </c>
      <c r="I283" s="307">
        <v>0</v>
      </c>
      <c r="J283" s="307">
        <v>370222074.39999998</v>
      </c>
      <c r="K283" s="307">
        <v>0</v>
      </c>
      <c r="L283" s="307">
        <v>370222074.39999998</v>
      </c>
      <c r="M283" s="307">
        <v>0</v>
      </c>
      <c r="N283" s="307">
        <v>0</v>
      </c>
      <c r="O283" s="308">
        <v>0</v>
      </c>
    </row>
    <row r="284" spans="1:15">
      <c r="A284" s="314" t="s">
        <v>882</v>
      </c>
      <c r="B284" s="315" t="s">
        <v>883</v>
      </c>
      <c r="C284" s="315" t="s">
        <v>364</v>
      </c>
      <c r="D284" s="307">
        <v>22769793.530000001</v>
      </c>
      <c r="E284" s="307">
        <v>-8981624.0399999991</v>
      </c>
      <c r="F284" s="307">
        <v>0</v>
      </c>
      <c r="G284" s="307">
        <v>13788169.49</v>
      </c>
      <c r="H284" s="307">
        <v>24536021.98</v>
      </c>
      <c r="I284" s="307">
        <v>0</v>
      </c>
      <c r="J284" s="307">
        <v>24536021.98</v>
      </c>
      <c r="K284" s="307">
        <v>0</v>
      </c>
      <c r="L284" s="307">
        <v>24536021.98</v>
      </c>
      <c r="M284" s="307">
        <v>0</v>
      </c>
      <c r="N284" s="307">
        <v>0</v>
      </c>
      <c r="O284" s="308">
        <v>0</v>
      </c>
    </row>
    <row r="285" spans="1:15">
      <c r="A285" s="314" t="s">
        <v>884</v>
      </c>
      <c r="B285" s="315" t="s">
        <v>885</v>
      </c>
      <c r="C285" s="315" t="s">
        <v>364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8">
        <v>0</v>
      </c>
    </row>
    <row r="286" spans="1:15">
      <c r="A286" s="314" t="s">
        <v>886</v>
      </c>
      <c r="B286" s="315" t="s">
        <v>887</v>
      </c>
      <c r="C286" s="315" t="s">
        <v>364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8">
        <v>0</v>
      </c>
    </row>
    <row r="287" spans="1:15">
      <c r="A287" s="314" t="s">
        <v>888</v>
      </c>
      <c r="B287" s="315" t="s">
        <v>454</v>
      </c>
      <c r="C287" s="315" t="s">
        <v>364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8">
        <v>0</v>
      </c>
    </row>
    <row r="288" spans="1:15">
      <c r="A288" s="314" t="s">
        <v>889</v>
      </c>
      <c r="B288" s="315" t="s">
        <v>890</v>
      </c>
      <c r="C288" s="315" t="s">
        <v>364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3603030.85</v>
      </c>
      <c r="N288" s="307">
        <v>4768042.12</v>
      </c>
      <c r="O288" s="308">
        <v>13808924.630000001</v>
      </c>
    </row>
    <row r="289" spans="1:15">
      <c r="A289" s="314" t="s">
        <v>891</v>
      </c>
      <c r="B289" s="315" t="s">
        <v>890</v>
      </c>
      <c r="C289" s="315" t="s">
        <v>364</v>
      </c>
      <c r="D289" s="307">
        <v>11326427.560000001</v>
      </c>
      <c r="E289" s="307">
        <v>-57673.5</v>
      </c>
      <c r="F289" s="307">
        <v>0</v>
      </c>
      <c r="G289" s="307">
        <v>11268754.060000001</v>
      </c>
      <c r="H289" s="307">
        <v>20112962.559999999</v>
      </c>
      <c r="I289" s="307">
        <v>0</v>
      </c>
      <c r="J289" s="307">
        <v>20112962.559999999</v>
      </c>
      <c r="K289" s="307">
        <v>0</v>
      </c>
      <c r="L289" s="307">
        <v>20112962.559999999</v>
      </c>
      <c r="M289" s="307">
        <v>0</v>
      </c>
      <c r="N289" s="307">
        <v>0</v>
      </c>
      <c r="O289" s="308">
        <v>0</v>
      </c>
    </row>
    <row r="290" spans="1:15">
      <c r="A290" s="314" t="s">
        <v>892</v>
      </c>
      <c r="B290" s="315" t="s">
        <v>893</v>
      </c>
      <c r="C290" s="315" t="s">
        <v>365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644944</v>
      </c>
      <c r="N290" s="307">
        <v>1235655</v>
      </c>
      <c r="O290" s="308">
        <v>2398761</v>
      </c>
    </row>
    <row r="291" spans="1:15">
      <c r="A291" s="314" t="s">
        <v>894</v>
      </c>
      <c r="B291" s="315" t="s">
        <v>895</v>
      </c>
      <c r="C291" s="315" t="s">
        <v>365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7516.33</v>
      </c>
      <c r="O291" s="308">
        <v>12388.3</v>
      </c>
    </row>
    <row r="292" spans="1:15">
      <c r="A292" s="314" t="s">
        <v>896</v>
      </c>
      <c r="B292" s="315" t="s">
        <v>897</v>
      </c>
      <c r="C292" s="315" t="s">
        <v>365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7">
        <v>0</v>
      </c>
      <c r="J292" s="307">
        <v>0</v>
      </c>
      <c r="K292" s="307">
        <v>0</v>
      </c>
      <c r="L292" s="307">
        <v>0</v>
      </c>
      <c r="M292" s="307">
        <v>0</v>
      </c>
      <c r="N292" s="307">
        <v>0</v>
      </c>
      <c r="O292" s="308">
        <v>3000</v>
      </c>
    </row>
    <row r="293" spans="1:15">
      <c r="A293" s="314" t="s">
        <v>898</v>
      </c>
      <c r="B293" s="315" t="s">
        <v>899</v>
      </c>
      <c r="C293" s="315" t="s">
        <v>365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11931.08</v>
      </c>
      <c r="N293" s="307">
        <v>41455.58</v>
      </c>
      <c r="O293" s="308">
        <v>64333.08</v>
      </c>
    </row>
    <row r="294" spans="1:15">
      <c r="A294" s="314" t="s">
        <v>900</v>
      </c>
      <c r="B294" s="315" t="s">
        <v>901</v>
      </c>
      <c r="C294" s="315" t="s">
        <v>365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18442.89</v>
      </c>
      <c r="N294" s="307">
        <v>27616.73</v>
      </c>
      <c r="O294" s="308">
        <v>62881.31</v>
      </c>
    </row>
    <row r="295" spans="1:15">
      <c r="A295" s="314" t="s">
        <v>902</v>
      </c>
      <c r="B295" s="315" t="s">
        <v>903</v>
      </c>
      <c r="C295" s="315" t="s">
        <v>365</v>
      </c>
      <c r="D295" s="307">
        <v>0</v>
      </c>
      <c r="E295" s="307">
        <v>0</v>
      </c>
      <c r="F295" s="307">
        <v>0</v>
      </c>
      <c r="G295" s="307">
        <v>0</v>
      </c>
      <c r="H295" s="307">
        <v>0</v>
      </c>
      <c r="I295" s="307">
        <v>0</v>
      </c>
      <c r="J295" s="307">
        <v>0</v>
      </c>
      <c r="K295" s="307">
        <v>0</v>
      </c>
      <c r="L295" s="307">
        <v>0</v>
      </c>
      <c r="M295" s="307">
        <v>800</v>
      </c>
      <c r="N295" s="307">
        <v>7673.18</v>
      </c>
      <c r="O295" s="308">
        <v>1989.9</v>
      </c>
    </row>
    <row r="296" spans="1:15">
      <c r="A296" s="314" t="s">
        <v>904</v>
      </c>
      <c r="B296" s="315" t="s">
        <v>905</v>
      </c>
      <c r="C296" s="315" t="s">
        <v>365</v>
      </c>
      <c r="D296" s="307">
        <v>0</v>
      </c>
      <c r="E296" s="307">
        <v>0</v>
      </c>
      <c r="F296" s="307">
        <v>0</v>
      </c>
      <c r="G296" s="307">
        <v>0</v>
      </c>
      <c r="H296" s="307">
        <v>0</v>
      </c>
      <c r="I296" s="307">
        <v>0</v>
      </c>
      <c r="J296" s="307">
        <v>0</v>
      </c>
      <c r="K296" s="307">
        <v>0</v>
      </c>
      <c r="L296" s="307">
        <v>0</v>
      </c>
      <c r="M296" s="307">
        <v>2178.9899999999998</v>
      </c>
      <c r="N296" s="307">
        <v>5079.47</v>
      </c>
      <c r="O296" s="308">
        <v>11984.26</v>
      </c>
    </row>
    <row r="297" spans="1:15">
      <c r="A297" s="314" t="s">
        <v>906</v>
      </c>
      <c r="B297" s="315" t="s">
        <v>907</v>
      </c>
      <c r="C297" s="315" t="s">
        <v>365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1550</v>
      </c>
      <c r="N297" s="307">
        <v>3804</v>
      </c>
      <c r="O297" s="308">
        <v>32580.5</v>
      </c>
    </row>
    <row r="298" spans="1:15">
      <c r="A298" s="314" t="s">
        <v>908</v>
      </c>
      <c r="B298" s="315" t="s">
        <v>909</v>
      </c>
      <c r="C298" s="315" t="s">
        <v>365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680</v>
      </c>
      <c r="O298" s="308">
        <v>2994</v>
      </c>
    </row>
    <row r="299" spans="1:15">
      <c r="A299" s="314" t="s">
        <v>910</v>
      </c>
      <c r="B299" s="315" t="s">
        <v>911</v>
      </c>
      <c r="C299" s="315" t="s">
        <v>365</v>
      </c>
      <c r="D299" s="307">
        <v>0</v>
      </c>
      <c r="E299" s="307">
        <v>0</v>
      </c>
      <c r="F299" s="307">
        <v>0</v>
      </c>
      <c r="G299" s="307">
        <v>0</v>
      </c>
      <c r="H299" s="307">
        <v>0</v>
      </c>
      <c r="I299" s="307">
        <v>0</v>
      </c>
      <c r="J299" s="307">
        <v>0</v>
      </c>
      <c r="K299" s="307">
        <v>0</v>
      </c>
      <c r="L299" s="307">
        <v>0</v>
      </c>
      <c r="M299" s="307">
        <v>2630.99</v>
      </c>
      <c r="N299" s="307">
        <v>5497.42</v>
      </c>
      <c r="O299" s="308">
        <v>9816.98</v>
      </c>
    </row>
    <row r="300" spans="1:15">
      <c r="A300" s="314" t="s">
        <v>912</v>
      </c>
      <c r="B300" s="315" t="s">
        <v>913</v>
      </c>
      <c r="C300" s="315" t="s">
        <v>365</v>
      </c>
      <c r="D300" s="307">
        <v>0</v>
      </c>
      <c r="E300" s="307">
        <v>0</v>
      </c>
      <c r="F300" s="307">
        <v>0</v>
      </c>
      <c r="G300" s="307">
        <v>0</v>
      </c>
      <c r="H300" s="307">
        <v>0</v>
      </c>
      <c r="I300" s="307">
        <v>0</v>
      </c>
      <c r="J300" s="307">
        <v>0</v>
      </c>
      <c r="K300" s="307">
        <v>0</v>
      </c>
      <c r="L300" s="307">
        <v>0</v>
      </c>
      <c r="M300" s="307">
        <v>0</v>
      </c>
      <c r="N300" s="307">
        <v>0</v>
      </c>
      <c r="O300" s="308">
        <v>860</v>
      </c>
    </row>
    <row r="301" spans="1:15">
      <c r="A301" s="314" t="s">
        <v>914</v>
      </c>
      <c r="B301" s="315" t="s">
        <v>915</v>
      </c>
      <c r="C301" s="315" t="s">
        <v>365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2058.41</v>
      </c>
      <c r="N301" s="307">
        <v>4046.32</v>
      </c>
      <c r="O301" s="308">
        <v>9416.17</v>
      </c>
    </row>
    <row r="302" spans="1:15">
      <c r="A302" s="314" t="s">
        <v>916</v>
      </c>
      <c r="B302" s="315" t="s">
        <v>917</v>
      </c>
      <c r="C302" s="315" t="s">
        <v>365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0.53</v>
      </c>
      <c r="N302" s="307">
        <v>0.54</v>
      </c>
      <c r="O302" s="308">
        <v>89.87</v>
      </c>
    </row>
    <row r="303" spans="1:15">
      <c r="A303" s="314" t="s">
        <v>918</v>
      </c>
      <c r="B303" s="315" t="s">
        <v>919</v>
      </c>
      <c r="C303" s="315" t="s">
        <v>365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1066.6199999999999</v>
      </c>
      <c r="N303" s="307">
        <v>1862.2</v>
      </c>
      <c r="O303" s="308">
        <v>3310.77</v>
      </c>
    </row>
    <row r="304" spans="1:15">
      <c r="A304" s="314" t="s">
        <v>920</v>
      </c>
      <c r="B304" s="315" t="s">
        <v>921</v>
      </c>
      <c r="C304" s="315" t="s">
        <v>365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10151.540000000001</v>
      </c>
      <c r="N304" s="307">
        <v>18039.939999999999</v>
      </c>
      <c r="O304" s="308">
        <v>30796.03</v>
      </c>
    </row>
    <row r="305" spans="1:15">
      <c r="A305" s="314" t="s">
        <v>922</v>
      </c>
      <c r="B305" s="315" t="s">
        <v>923</v>
      </c>
      <c r="C305" s="315" t="s">
        <v>365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172.12</v>
      </c>
      <c r="N305" s="307">
        <v>300.5</v>
      </c>
      <c r="O305" s="308">
        <v>6854.22</v>
      </c>
    </row>
    <row r="306" spans="1:15">
      <c r="A306" s="314" t="s">
        <v>924</v>
      </c>
      <c r="B306" s="315" t="s">
        <v>925</v>
      </c>
      <c r="C306" s="315" t="s">
        <v>365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2143</v>
      </c>
      <c r="O306" s="308">
        <v>44983</v>
      </c>
    </row>
    <row r="307" spans="1:15">
      <c r="A307" s="314" t="s">
        <v>926</v>
      </c>
      <c r="B307" s="315" t="s">
        <v>927</v>
      </c>
      <c r="C307" s="315" t="s">
        <v>365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1613.6</v>
      </c>
      <c r="O307" s="308">
        <v>35010.44</v>
      </c>
    </row>
    <row r="308" spans="1:15">
      <c r="A308" s="314" t="s">
        <v>928</v>
      </c>
      <c r="B308" s="315" t="s">
        <v>929</v>
      </c>
      <c r="C308" s="315" t="s">
        <v>365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8">
        <v>135954</v>
      </c>
    </row>
    <row r="309" spans="1:15">
      <c r="A309" s="314" t="s">
        <v>930</v>
      </c>
      <c r="B309" s="315" t="s">
        <v>931</v>
      </c>
      <c r="C309" s="315" t="s">
        <v>365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1025051</v>
      </c>
      <c r="N309" s="307">
        <v>1961271</v>
      </c>
      <c r="O309" s="308">
        <v>4125607</v>
      </c>
    </row>
    <row r="310" spans="1:15">
      <c r="A310" s="314" t="s">
        <v>932</v>
      </c>
      <c r="B310" s="315" t="s">
        <v>933</v>
      </c>
      <c r="C310" s="315" t="s">
        <v>365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5199</v>
      </c>
      <c r="O310" s="308">
        <v>53132.23</v>
      </c>
    </row>
    <row r="311" spans="1:15">
      <c r="A311" s="314" t="s">
        <v>934</v>
      </c>
      <c r="B311" s="315" t="s">
        <v>935</v>
      </c>
      <c r="C311" s="315" t="s">
        <v>365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8">
        <v>10674</v>
      </c>
    </row>
    <row r="312" spans="1:15">
      <c r="A312" s="314" t="s">
        <v>936</v>
      </c>
      <c r="B312" s="315" t="s">
        <v>937</v>
      </c>
      <c r="C312" s="315" t="s">
        <v>365</v>
      </c>
      <c r="D312" s="307">
        <v>0</v>
      </c>
      <c r="E312" s="307">
        <v>0</v>
      </c>
      <c r="F312" s="307">
        <v>0</v>
      </c>
      <c r="G312" s="307">
        <v>0</v>
      </c>
      <c r="H312" s="307">
        <v>0</v>
      </c>
      <c r="I312" s="307">
        <v>0</v>
      </c>
      <c r="J312" s="307">
        <v>0</v>
      </c>
      <c r="K312" s="307">
        <v>0</v>
      </c>
      <c r="L312" s="307">
        <v>0</v>
      </c>
      <c r="M312" s="307">
        <v>32769.5</v>
      </c>
      <c r="N312" s="307">
        <v>55220.68</v>
      </c>
      <c r="O312" s="308">
        <v>132031.73000000001</v>
      </c>
    </row>
    <row r="313" spans="1:15">
      <c r="A313" s="314" t="s">
        <v>938</v>
      </c>
      <c r="B313" s="315" t="s">
        <v>939</v>
      </c>
      <c r="C313" s="315" t="s">
        <v>365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7">
        <v>0</v>
      </c>
      <c r="J313" s="307">
        <v>0</v>
      </c>
      <c r="K313" s="307">
        <v>0</v>
      </c>
      <c r="L313" s="307">
        <v>0</v>
      </c>
      <c r="M313" s="307">
        <v>73103.149999999994</v>
      </c>
      <c r="N313" s="307">
        <v>151490.20000000001</v>
      </c>
      <c r="O313" s="308">
        <v>336334.36</v>
      </c>
    </row>
    <row r="314" spans="1:15">
      <c r="A314" s="314" t="s">
        <v>940</v>
      </c>
      <c r="B314" s="315" t="s">
        <v>941</v>
      </c>
      <c r="C314" s="315" t="s">
        <v>365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1880.28</v>
      </c>
      <c r="N314" s="307">
        <v>5119.75</v>
      </c>
      <c r="O314" s="308">
        <v>10664.64</v>
      </c>
    </row>
    <row r="315" spans="1:15">
      <c r="A315" s="314" t="s">
        <v>942</v>
      </c>
      <c r="B315" s="315" t="s">
        <v>943</v>
      </c>
      <c r="C315" s="315" t="s">
        <v>365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46756.77</v>
      </c>
      <c r="N315" s="307">
        <v>84979.5</v>
      </c>
      <c r="O315" s="308">
        <v>171199.01</v>
      </c>
    </row>
    <row r="316" spans="1:15">
      <c r="A316" s="314" t="s">
        <v>944</v>
      </c>
      <c r="B316" s="315" t="s">
        <v>945</v>
      </c>
      <c r="C316" s="315" t="s">
        <v>365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1322</v>
      </c>
      <c r="N316" s="307">
        <v>1392</v>
      </c>
      <c r="O316" s="308">
        <v>1392</v>
      </c>
    </row>
    <row r="317" spans="1:15">
      <c r="A317" s="314" t="s">
        <v>946</v>
      </c>
      <c r="B317" s="315" t="s">
        <v>947</v>
      </c>
      <c r="C317" s="315" t="s">
        <v>365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867682</v>
      </c>
      <c r="N317" s="307">
        <v>1173647.8</v>
      </c>
      <c r="O317" s="308">
        <v>3771128.4</v>
      </c>
    </row>
    <row r="318" spans="1:15">
      <c r="A318" s="314" t="s">
        <v>948</v>
      </c>
      <c r="B318" s="315" t="s">
        <v>949</v>
      </c>
      <c r="C318" s="315" t="s">
        <v>365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78760.77</v>
      </c>
      <c r="N318" s="307">
        <v>159736.39000000001</v>
      </c>
      <c r="O318" s="308">
        <v>411788.76</v>
      </c>
    </row>
    <row r="319" spans="1:15">
      <c r="A319" s="314" t="s">
        <v>950</v>
      </c>
      <c r="B319" s="315" t="s">
        <v>951</v>
      </c>
      <c r="C319" s="315" t="s">
        <v>365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11856.28</v>
      </c>
      <c r="N319" s="307">
        <v>20476.810000000001</v>
      </c>
      <c r="O319" s="308">
        <v>41438.22</v>
      </c>
    </row>
    <row r="320" spans="1:15">
      <c r="A320" s="314" t="s">
        <v>952</v>
      </c>
      <c r="B320" s="315" t="s">
        <v>953</v>
      </c>
      <c r="C320" s="315" t="s">
        <v>365</v>
      </c>
      <c r="D320" s="307">
        <v>0</v>
      </c>
      <c r="E320" s="307">
        <v>0</v>
      </c>
      <c r="F320" s="307">
        <v>0</v>
      </c>
      <c r="G320" s="307">
        <v>0</v>
      </c>
      <c r="H320" s="307">
        <v>0</v>
      </c>
      <c r="I320" s="307">
        <v>0</v>
      </c>
      <c r="J320" s="307">
        <v>0</v>
      </c>
      <c r="K320" s="307">
        <v>0</v>
      </c>
      <c r="L320" s="307">
        <v>0</v>
      </c>
      <c r="M320" s="307">
        <v>749</v>
      </c>
      <c r="N320" s="307">
        <v>8210</v>
      </c>
      <c r="O320" s="308">
        <v>8959</v>
      </c>
    </row>
    <row r="321" spans="1:15">
      <c r="A321" s="314" t="s">
        <v>954</v>
      </c>
      <c r="B321" s="315" t="s">
        <v>955</v>
      </c>
      <c r="C321" s="315" t="s">
        <v>365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16674.95</v>
      </c>
      <c r="N321" s="307">
        <v>33983.74</v>
      </c>
      <c r="O321" s="308">
        <v>64723.73</v>
      </c>
    </row>
    <row r="322" spans="1:15">
      <c r="A322" s="314" t="s">
        <v>956</v>
      </c>
      <c r="B322" s="315" t="s">
        <v>957</v>
      </c>
      <c r="C322" s="315" t="s">
        <v>365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7">
        <v>0</v>
      </c>
      <c r="J322" s="307">
        <v>0</v>
      </c>
      <c r="K322" s="307">
        <v>0</v>
      </c>
      <c r="L322" s="307">
        <v>0</v>
      </c>
      <c r="M322" s="307">
        <v>33938.870000000003</v>
      </c>
      <c r="N322" s="307">
        <v>106109.89</v>
      </c>
      <c r="O322" s="308">
        <v>190865.5</v>
      </c>
    </row>
    <row r="323" spans="1:15">
      <c r="A323" s="314" t="s">
        <v>958</v>
      </c>
      <c r="B323" s="315" t="s">
        <v>959</v>
      </c>
      <c r="C323" s="315" t="s">
        <v>365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1161.31</v>
      </c>
      <c r="N323" s="307">
        <v>1166.79</v>
      </c>
      <c r="O323" s="308">
        <v>1187.5999999999999</v>
      </c>
    </row>
    <row r="324" spans="1:15">
      <c r="A324" s="314" t="s">
        <v>960</v>
      </c>
      <c r="B324" s="315" t="s">
        <v>961</v>
      </c>
      <c r="C324" s="315" t="s">
        <v>365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11605.25</v>
      </c>
      <c r="N324" s="307">
        <v>20425.740000000002</v>
      </c>
      <c r="O324" s="308">
        <v>8299.7999999999993</v>
      </c>
    </row>
    <row r="325" spans="1:15">
      <c r="A325" s="314" t="s">
        <v>962</v>
      </c>
      <c r="B325" s="315" t="s">
        <v>963</v>
      </c>
      <c r="C325" s="315" t="s">
        <v>365</v>
      </c>
      <c r="D325" s="307">
        <v>0</v>
      </c>
      <c r="E325" s="307">
        <v>0</v>
      </c>
      <c r="F325" s="307">
        <v>0</v>
      </c>
      <c r="G325" s="307">
        <v>0</v>
      </c>
      <c r="H325" s="307">
        <v>0</v>
      </c>
      <c r="I325" s="307">
        <v>0</v>
      </c>
      <c r="J325" s="307">
        <v>0</v>
      </c>
      <c r="K325" s="307">
        <v>0</v>
      </c>
      <c r="L325" s="307">
        <v>0</v>
      </c>
      <c r="M325" s="307">
        <v>111789.34</v>
      </c>
      <c r="N325" s="307">
        <v>183476.63</v>
      </c>
      <c r="O325" s="308">
        <v>331572.78000000003</v>
      </c>
    </row>
    <row r="326" spans="1:15">
      <c r="A326" s="314" t="s">
        <v>964</v>
      </c>
      <c r="B326" s="315" t="s">
        <v>965</v>
      </c>
      <c r="C326" s="315" t="s">
        <v>365</v>
      </c>
      <c r="D326" s="307">
        <v>0</v>
      </c>
      <c r="E326" s="307">
        <v>0</v>
      </c>
      <c r="F326" s="307">
        <v>0</v>
      </c>
      <c r="G326" s="307">
        <v>0</v>
      </c>
      <c r="H326" s="307">
        <v>0</v>
      </c>
      <c r="I326" s="307">
        <v>0</v>
      </c>
      <c r="J326" s="307">
        <v>0</v>
      </c>
      <c r="K326" s="307">
        <v>0</v>
      </c>
      <c r="L326" s="307">
        <v>0</v>
      </c>
      <c r="M326" s="307">
        <v>15267.07</v>
      </c>
      <c r="N326" s="307">
        <v>21430.32</v>
      </c>
      <c r="O326" s="308">
        <v>45705.67</v>
      </c>
    </row>
    <row r="327" spans="1:15">
      <c r="A327" s="314" t="s">
        <v>966</v>
      </c>
      <c r="B327" s="315" t="s">
        <v>967</v>
      </c>
      <c r="C327" s="315" t="s">
        <v>365</v>
      </c>
      <c r="D327" s="307">
        <v>0</v>
      </c>
      <c r="E327" s="307">
        <v>0</v>
      </c>
      <c r="F327" s="307">
        <v>0</v>
      </c>
      <c r="G327" s="307">
        <v>0</v>
      </c>
      <c r="H327" s="307">
        <v>0</v>
      </c>
      <c r="I327" s="307">
        <v>0</v>
      </c>
      <c r="J327" s="307">
        <v>0</v>
      </c>
      <c r="K327" s="307">
        <v>0</v>
      </c>
      <c r="L327" s="307">
        <v>0</v>
      </c>
      <c r="M327" s="307">
        <v>281743.40000000002</v>
      </c>
      <c r="N327" s="307">
        <v>377514.42</v>
      </c>
      <c r="O327" s="308">
        <v>-7.0000000000000007E-2</v>
      </c>
    </row>
    <row r="328" spans="1:15">
      <c r="A328" s="314" t="s">
        <v>968</v>
      </c>
      <c r="B328" s="315" t="s">
        <v>969</v>
      </c>
      <c r="C328" s="315" t="s">
        <v>365</v>
      </c>
      <c r="D328" s="307">
        <v>0</v>
      </c>
      <c r="E328" s="307">
        <v>0</v>
      </c>
      <c r="F328" s="307">
        <v>0</v>
      </c>
      <c r="G328" s="307">
        <v>0</v>
      </c>
      <c r="H328" s="307">
        <v>0</v>
      </c>
      <c r="I328" s="307">
        <v>0</v>
      </c>
      <c r="J328" s="307">
        <v>0</v>
      </c>
      <c r="K328" s="307">
        <v>0</v>
      </c>
      <c r="L328" s="307">
        <v>0</v>
      </c>
      <c r="M328" s="307">
        <v>47895.77</v>
      </c>
      <c r="N328" s="307">
        <v>88300.73</v>
      </c>
      <c r="O328" s="308">
        <v>173980.73</v>
      </c>
    </row>
    <row r="329" spans="1:15">
      <c r="A329" s="314" t="s">
        <v>970</v>
      </c>
      <c r="B329" s="315" t="s">
        <v>971</v>
      </c>
      <c r="C329" s="315" t="s">
        <v>365</v>
      </c>
      <c r="D329" s="307">
        <v>0</v>
      </c>
      <c r="E329" s="307">
        <v>0</v>
      </c>
      <c r="F329" s="307">
        <v>0</v>
      </c>
      <c r="G329" s="307">
        <v>0</v>
      </c>
      <c r="H329" s="307">
        <v>0</v>
      </c>
      <c r="I329" s="307">
        <v>0</v>
      </c>
      <c r="J329" s="307">
        <v>0</v>
      </c>
      <c r="K329" s="307">
        <v>0</v>
      </c>
      <c r="L329" s="307">
        <v>0</v>
      </c>
      <c r="M329" s="307">
        <v>39044.410000000003</v>
      </c>
      <c r="N329" s="307">
        <v>67119.41</v>
      </c>
      <c r="O329" s="308">
        <v>133913.1</v>
      </c>
    </row>
    <row r="330" spans="1:15">
      <c r="A330" s="314" t="s">
        <v>972</v>
      </c>
      <c r="B330" s="315" t="s">
        <v>973</v>
      </c>
      <c r="C330" s="315" t="s">
        <v>365</v>
      </c>
      <c r="D330" s="307">
        <v>0</v>
      </c>
      <c r="E330" s="307">
        <v>0</v>
      </c>
      <c r="F330" s="307">
        <v>0</v>
      </c>
      <c r="G330" s="307">
        <v>0</v>
      </c>
      <c r="H330" s="307">
        <v>0</v>
      </c>
      <c r="I330" s="307">
        <v>0</v>
      </c>
      <c r="J330" s="307">
        <v>0</v>
      </c>
      <c r="K330" s="307">
        <v>0</v>
      </c>
      <c r="L330" s="307">
        <v>0</v>
      </c>
      <c r="M330" s="307">
        <v>4815</v>
      </c>
      <c r="N330" s="307">
        <v>9630</v>
      </c>
      <c r="O330" s="308">
        <v>19260</v>
      </c>
    </row>
    <row r="331" spans="1:15">
      <c r="A331" s="314" t="s">
        <v>974</v>
      </c>
      <c r="B331" s="315" t="s">
        <v>975</v>
      </c>
      <c r="C331" s="315" t="s">
        <v>365</v>
      </c>
      <c r="D331" s="307">
        <v>0</v>
      </c>
      <c r="E331" s="307">
        <v>0</v>
      </c>
      <c r="F331" s="307">
        <v>0</v>
      </c>
      <c r="G331" s="307">
        <v>0</v>
      </c>
      <c r="H331" s="307">
        <v>0</v>
      </c>
      <c r="I331" s="307">
        <v>0</v>
      </c>
      <c r="J331" s="307">
        <v>0</v>
      </c>
      <c r="K331" s="307">
        <v>0</v>
      </c>
      <c r="L331" s="307">
        <v>0</v>
      </c>
      <c r="M331" s="307">
        <v>67528</v>
      </c>
      <c r="N331" s="307">
        <v>67528</v>
      </c>
      <c r="O331" s="308">
        <v>67528</v>
      </c>
    </row>
    <row r="332" spans="1:15">
      <c r="A332" s="314" t="s">
        <v>976</v>
      </c>
      <c r="B332" s="315" t="s">
        <v>977</v>
      </c>
      <c r="C332" s="315" t="s">
        <v>365</v>
      </c>
      <c r="D332" s="307">
        <v>0</v>
      </c>
      <c r="E332" s="307">
        <v>0</v>
      </c>
      <c r="F332" s="307">
        <v>0</v>
      </c>
      <c r="G332" s="307">
        <v>0</v>
      </c>
      <c r="H332" s="307">
        <v>0</v>
      </c>
      <c r="I332" s="307">
        <v>0</v>
      </c>
      <c r="J332" s="307">
        <v>0</v>
      </c>
      <c r="K332" s="307">
        <v>0</v>
      </c>
      <c r="L332" s="307">
        <v>0</v>
      </c>
      <c r="M332" s="307">
        <v>322070.28999999998</v>
      </c>
      <c r="N332" s="307">
        <v>1006253.33</v>
      </c>
      <c r="O332" s="308">
        <v>1285194.3400000001</v>
      </c>
    </row>
    <row r="333" spans="1:15">
      <c r="A333" s="314" t="s">
        <v>978</v>
      </c>
      <c r="B333" s="315" t="s">
        <v>979</v>
      </c>
      <c r="C333" s="315" t="s">
        <v>365</v>
      </c>
      <c r="D333" s="307">
        <v>0</v>
      </c>
      <c r="E333" s="307">
        <v>0</v>
      </c>
      <c r="F333" s="307">
        <v>0</v>
      </c>
      <c r="G333" s="307">
        <v>0</v>
      </c>
      <c r="H333" s="307">
        <v>0</v>
      </c>
      <c r="I333" s="307">
        <v>0</v>
      </c>
      <c r="J333" s="307">
        <v>0</v>
      </c>
      <c r="K333" s="307">
        <v>0</v>
      </c>
      <c r="L333" s="307">
        <v>0</v>
      </c>
      <c r="M333" s="307">
        <v>1385525</v>
      </c>
      <c r="N333" s="307">
        <v>1530108.86</v>
      </c>
      <c r="O333" s="308">
        <v>5223443.51</v>
      </c>
    </row>
    <row r="334" spans="1:15">
      <c r="A334" s="314" t="s">
        <v>980</v>
      </c>
      <c r="B334" s="315" t="s">
        <v>981</v>
      </c>
      <c r="C334" s="315" t="s">
        <v>365</v>
      </c>
      <c r="D334" s="307">
        <v>0</v>
      </c>
      <c r="E334" s="307">
        <v>0</v>
      </c>
      <c r="F334" s="307">
        <v>0</v>
      </c>
      <c r="G334" s="307">
        <v>0</v>
      </c>
      <c r="H334" s="307">
        <v>0</v>
      </c>
      <c r="I334" s="307">
        <v>0</v>
      </c>
      <c r="J334" s="307">
        <v>0</v>
      </c>
      <c r="K334" s="307">
        <v>0</v>
      </c>
      <c r="L334" s="307">
        <v>0</v>
      </c>
      <c r="M334" s="307">
        <v>3115913.82</v>
      </c>
      <c r="N334" s="307">
        <v>5317163.3</v>
      </c>
      <c r="O334" s="308">
        <v>12648263.98</v>
      </c>
    </row>
    <row r="335" spans="1:15">
      <c r="A335" s="314" t="s">
        <v>982</v>
      </c>
      <c r="B335" s="315" t="s">
        <v>983</v>
      </c>
      <c r="C335" s="315" t="s">
        <v>365</v>
      </c>
      <c r="D335" s="307">
        <v>0</v>
      </c>
      <c r="E335" s="307">
        <v>0</v>
      </c>
      <c r="F335" s="307">
        <v>0</v>
      </c>
      <c r="G335" s="307">
        <v>0</v>
      </c>
      <c r="H335" s="307">
        <v>0</v>
      </c>
      <c r="I335" s="307">
        <v>0</v>
      </c>
      <c r="J335" s="307">
        <v>0</v>
      </c>
      <c r="K335" s="307">
        <v>0</v>
      </c>
      <c r="L335" s="307">
        <v>0</v>
      </c>
      <c r="M335" s="307">
        <v>10577</v>
      </c>
      <c r="N335" s="307">
        <v>33771</v>
      </c>
      <c r="O335" s="308">
        <v>735016.3</v>
      </c>
    </row>
    <row r="336" spans="1:15">
      <c r="A336" s="314" t="s">
        <v>984</v>
      </c>
      <c r="B336" s="315" t="s">
        <v>985</v>
      </c>
      <c r="C336" s="315" t="s">
        <v>365</v>
      </c>
      <c r="D336" s="307">
        <v>0</v>
      </c>
      <c r="E336" s="307">
        <v>0</v>
      </c>
      <c r="F336" s="307">
        <v>0</v>
      </c>
      <c r="G336" s="307">
        <v>0</v>
      </c>
      <c r="H336" s="307">
        <v>0</v>
      </c>
      <c r="I336" s="307">
        <v>0</v>
      </c>
      <c r="J336" s="307">
        <v>0</v>
      </c>
      <c r="K336" s="307">
        <v>0</v>
      </c>
      <c r="L336" s="307">
        <v>0</v>
      </c>
      <c r="M336" s="307">
        <v>2707526.1</v>
      </c>
      <c r="N336" s="307">
        <v>3814609.24</v>
      </c>
      <c r="O336" s="308">
        <v>7426736.4000000004</v>
      </c>
    </row>
    <row r="337" spans="1:15">
      <c r="A337" s="314" t="s">
        <v>986</v>
      </c>
      <c r="B337" s="315" t="s">
        <v>987</v>
      </c>
      <c r="C337" s="315" t="s">
        <v>365</v>
      </c>
      <c r="D337" s="307">
        <v>0</v>
      </c>
      <c r="E337" s="307">
        <v>0</v>
      </c>
      <c r="F337" s="307">
        <v>0</v>
      </c>
      <c r="G337" s="307">
        <v>0</v>
      </c>
      <c r="H337" s="307">
        <v>0</v>
      </c>
      <c r="I337" s="307">
        <v>0</v>
      </c>
      <c r="J337" s="307">
        <v>0</v>
      </c>
      <c r="K337" s="307">
        <v>0</v>
      </c>
      <c r="L337" s="307">
        <v>0</v>
      </c>
      <c r="M337" s="307">
        <v>77850.48</v>
      </c>
      <c r="N337" s="307">
        <v>256560.48</v>
      </c>
      <c r="O337" s="308">
        <v>2295129.79</v>
      </c>
    </row>
    <row r="338" spans="1:15">
      <c r="A338" s="314" t="s">
        <v>988</v>
      </c>
      <c r="B338" s="315" t="s">
        <v>989</v>
      </c>
      <c r="C338" s="315" t="s">
        <v>365</v>
      </c>
      <c r="D338" s="307">
        <v>0</v>
      </c>
      <c r="E338" s="307">
        <v>0</v>
      </c>
      <c r="F338" s="307">
        <v>0</v>
      </c>
      <c r="G338" s="307">
        <v>0</v>
      </c>
      <c r="H338" s="307">
        <v>0</v>
      </c>
      <c r="I338" s="307">
        <v>0</v>
      </c>
      <c r="J338" s="307">
        <v>0</v>
      </c>
      <c r="K338" s="307">
        <v>0</v>
      </c>
      <c r="L338" s="307">
        <v>0</v>
      </c>
      <c r="M338" s="307">
        <v>1019077.47</v>
      </c>
      <c r="N338" s="307">
        <v>1781006.46</v>
      </c>
      <c r="O338" s="308">
        <v>3516481.47</v>
      </c>
    </row>
    <row r="339" spans="1:15">
      <c r="A339" s="314" t="s">
        <v>990</v>
      </c>
      <c r="B339" s="315" t="s">
        <v>991</v>
      </c>
      <c r="C339" s="315" t="s">
        <v>365</v>
      </c>
      <c r="D339" s="307">
        <v>0</v>
      </c>
      <c r="E339" s="307">
        <v>0</v>
      </c>
      <c r="F339" s="307">
        <v>0</v>
      </c>
      <c r="G339" s="307">
        <v>0</v>
      </c>
      <c r="H339" s="307">
        <v>0</v>
      </c>
      <c r="I339" s="307">
        <v>0</v>
      </c>
      <c r="J339" s="307">
        <v>0</v>
      </c>
      <c r="K339" s="307">
        <v>0</v>
      </c>
      <c r="L339" s="307">
        <v>0</v>
      </c>
      <c r="M339" s="307">
        <v>0</v>
      </c>
      <c r="N339" s="307">
        <v>0</v>
      </c>
      <c r="O339" s="308">
        <v>0</v>
      </c>
    </row>
    <row r="340" spans="1:15">
      <c r="A340" s="314" t="s">
        <v>992</v>
      </c>
      <c r="B340" s="315" t="s">
        <v>993</v>
      </c>
      <c r="C340" s="315" t="s">
        <v>365</v>
      </c>
      <c r="D340" s="307">
        <v>0</v>
      </c>
      <c r="E340" s="307">
        <v>0</v>
      </c>
      <c r="F340" s="307">
        <v>0</v>
      </c>
      <c r="G340" s="307">
        <v>0</v>
      </c>
      <c r="H340" s="307">
        <v>0</v>
      </c>
      <c r="I340" s="307">
        <v>0</v>
      </c>
      <c r="J340" s="307">
        <v>0</v>
      </c>
      <c r="K340" s="307">
        <v>0</v>
      </c>
      <c r="L340" s="307">
        <v>0</v>
      </c>
      <c r="M340" s="307">
        <v>0</v>
      </c>
      <c r="N340" s="307">
        <v>0</v>
      </c>
      <c r="O340" s="308">
        <v>0</v>
      </c>
    </row>
    <row r="341" spans="1:15">
      <c r="A341" s="314" t="s">
        <v>994</v>
      </c>
      <c r="B341" s="315" t="s">
        <v>995</v>
      </c>
      <c r="C341" s="315" t="s">
        <v>365</v>
      </c>
      <c r="D341" s="307">
        <v>0</v>
      </c>
      <c r="E341" s="307">
        <v>0</v>
      </c>
      <c r="F341" s="307">
        <v>0</v>
      </c>
      <c r="G341" s="307">
        <v>0</v>
      </c>
      <c r="H341" s="307">
        <v>0</v>
      </c>
      <c r="I341" s="307">
        <v>0</v>
      </c>
      <c r="J341" s="307">
        <v>0</v>
      </c>
      <c r="K341" s="307">
        <v>0</v>
      </c>
      <c r="L341" s="307">
        <v>0</v>
      </c>
      <c r="M341" s="307">
        <v>0</v>
      </c>
      <c r="N341" s="307">
        <v>0</v>
      </c>
      <c r="O341" s="308">
        <v>0</v>
      </c>
    </row>
    <row r="342" spans="1:15">
      <c r="A342" s="314" t="s">
        <v>996</v>
      </c>
      <c r="B342" s="315" t="s">
        <v>997</v>
      </c>
      <c r="C342" s="315" t="s">
        <v>365</v>
      </c>
      <c r="D342" s="307">
        <v>0</v>
      </c>
      <c r="E342" s="307">
        <v>0</v>
      </c>
      <c r="F342" s="307">
        <v>0</v>
      </c>
      <c r="G342" s="307">
        <v>0</v>
      </c>
      <c r="H342" s="307">
        <v>0</v>
      </c>
      <c r="I342" s="307">
        <v>0</v>
      </c>
      <c r="J342" s="307">
        <v>0</v>
      </c>
      <c r="K342" s="307">
        <v>0</v>
      </c>
      <c r="L342" s="307">
        <v>0</v>
      </c>
      <c r="M342" s="307">
        <v>11259.05</v>
      </c>
      <c r="N342" s="307">
        <v>35232.050000000003</v>
      </c>
      <c r="O342" s="308">
        <v>61356.05</v>
      </c>
    </row>
    <row r="343" spans="1:15">
      <c r="A343" s="314" t="s">
        <v>998</v>
      </c>
      <c r="B343" s="315" t="s">
        <v>999</v>
      </c>
      <c r="C343" s="315" t="s">
        <v>365</v>
      </c>
      <c r="D343" s="307">
        <v>0</v>
      </c>
      <c r="E343" s="307">
        <v>0</v>
      </c>
      <c r="F343" s="307">
        <v>0</v>
      </c>
      <c r="G343" s="307">
        <v>0</v>
      </c>
      <c r="H343" s="307">
        <v>0</v>
      </c>
      <c r="I343" s="307">
        <v>0</v>
      </c>
      <c r="J343" s="307">
        <v>0</v>
      </c>
      <c r="K343" s="307">
        <v>0</v>
      </c>
      <c r="L343" s="307">
        <v>0</v>
      </c>
      <c r="M343" s="307">
        <v>0</v>
      </c>
      <c r="N343" s="307">
        <v>10000</v>
      </c>
      <c r="O343" s="308">
        <v>60000</v>
      </c>
    </row>
    <row r="344" spans="1:15">
      <c r="A344" s="314" t="s">
        <v>1000</v>
      </c>
      <c r="B344" s="315" t="s">
        <v>1001</v>
      </c>
      <c r="C344" s="315" t="s">
        <v>365</v>
      </c>
      <c r="D344" s="307">
        <v>0</v>
      </c>
      <c r="E344" s="307">
        <v>0</v>
      </c>
      <c r="F344" s="307">
        <v>0</v>
      </c>
      <c r="G344" s="307">
        <v>0</v>
      </c>
      <c r="H344" s="307">
        <v>0</v>
      </c>
      <c r="I344" s="307">
        <v>0</v>
      </c>
      <c r="J344" s="307">
        <v>0</v>
      </c>
      <c r="K344" s="307">
        <v>0</v>
      </c>
      <c r="L344" s="307">
        <v>0</v>
      </c>
      <c r="M344" s="307">
        <v>16033.8</v>
      </c>
      <c r="N344" s="307">
        <v>38228.050000000003</v>
      </c>
      <c r="O344" s="308">
        <v>100146.05</v>
      </c>
    </row>
    <row r="345" spans="1:15">
      <c r="A345" s="314" t="s">
        <v>1002</v>
      </c>
      <c r="B345" s="315" t="s">
        <v>1003</v>
      </c>
      <c r="C345" s="315" t="s">
        <v>365</v>
      </c>
      <c r="D345" s="307">
        <v>0</v>
      </c>
      <c r="E345" s="307">
        <v>0</v>
      </c>
      <c r="F345" s="307">
        <v>0</v>
      </c>
      <c r="G345" s="307">
        <v>0</v>
      </c>
      <c r="H345" s="307">
        <v>0</v>
      </c>
      <c r="I345" s="307">
        <v>0</v>
      </c>
      <c r="J345" s="307">
        <v>0</v>
      </c>
      <c r="K345" s="307">
        <v>0</v>
      </c>
      <c r="L345" s="307">
        <v>0</v>
      </c>
      <c r="M345" s="307">
        <v>21128.5</v>
      </c>
      <c r="N345" s="307">
        <v>44573</v>
      </c>
      <c r="O345" s="308">
        <v>72361.5</v>
      </c>
    </row>
    <row r="346" spans="1:15">
      <c r="A346" s="314" t="s">
        <v>1004</v>
      </c>
      <c r="B346" s="315" t="s">
        <v>1005</v>
      </c>
      <c r="C346" s="315" t="s">
        <v>365</v>
      </c>
      <c r="D346" s="307">
        <v>0</v>
      </c>
      <c r="E346" s="307">
        <v>0</v>
      </c>
      <c r="F346" s="307">
        <v>0</v>
      </c>
      <c r="G346" s="307">
        <v>0</v>
      </c>
      <c r="H346" s="307">
        <v>0</v>
      </c>
      <c r="I346" s="307">
        <v>0</v>
      </c>
      <c r="J346" s="307">
        <v>0</v>
      </c>
      <c r="K346" s="307">
        <v>0</v>
      </c>
      <c r="L346" s="307">
        <v>0</v>
      </c>
      <c r="M346" s="307">
        <v>28110</v>
      </c>
      <c r="N346" s="307">
        <v>37829</v>
      </c>
      <c r="O346" s="308">
        <v>49627.5</v>
      </c>
    </row>
    <row r="347" spans="1:15">
      <c r="A347" s="314" t="s">
        <v>1006</v>
      </c>
      <c r="B347" s="315" t="s">
        <v>1007</v>
      </c>
      <c r="C347" s="315" t="s">
        <v>365</v>
      </c>
      <c r="D347" s="307">
        <v>0</v>
      </c>
      <c r="E347" s="307">
        <v>0</v>
      </c>
      <c r="F347" s="307">
        <v>0</v>
      </c>
      <c r="G347" s="307">
        <v>0</v>
      </c>
      <c r="H347" s="307">
        <v>0</v>
      </c>
      <c r="I347" s="307">
        <v>0</v>
      </c>
      <c r="J347" s="307">
        <v>0</v>
      </c>
      <c r="K347" s="307">
        <v>0</v>
      </c>
      <c r="L347" s="307">
        <v>0</v>
      </c>
      <c r="M347" s="307">
        <v>0</v>
      </c>
      <c r="N347" s="307">
        <v>0</v>
      </c>
      <c r="O347" s="308">
        <v>0</v>
      </c>
    </row>
    <row r="348" spans="1:15">
      <c r="A348" s="314" t="s">
        <v>1008</v>
      </c>
      <c r="B348" s="315" t="s">
        <v>1009</v>
      </c>
      <c r="C348" s="315" t="s">
        <v>365</v>
      </c>
      <c r="D348" s="307">
        <v>0</v>
      </c>
      <c r="E348" s="307">
        <v>0</v>
      </c>
      <c r="F348" s="307">
        <v>0</v>
      </c>
      <c r="G348" s="307">
        <v>0</v>
      </c>
      <c r="H348" s="307">
        <v>0</v>
      </c>
      <c r="I348" s="307">
        <v>0</v>
      </c>
      <c r="J348" s="307">
        <v>0</v>
      </c>
      <c r="K348" s="307">
        <v>0</v>
      </c>
      <c r="L348" s="307">
        <v>0</v>
      </c>
      <c r="M348" s="307">
        <v>0</v>
      </c>
      <c r="N348" s="307">
        <v>0</v>
      </c>
      <c r="O348" s="308">
        <v>8441</v>
      </c>
    </row>
    <row r="349" spans="1:15">
      <c r="A349" s="314" t="s">
        <v>1010</v>
      </c>
      <c r="B349" s="315" t="s">
        <v>1011</v>
      </c>
      <c r="C349" s="315" t="s">
        <v>365</v>
      </c>
      <c r="D349" s="307">
        <v>0</v>
      </c>
      <c r="E349" s="307">
        <v>0</v>
      </c>
      <c r="F349" s="307">
        <v>0</v>
      </c>
      <c r="G349" s="307">
        <v>0</v>
      </c>
      <c r="H349" s="307">
        <v>0</v>
      </c>
      <c r="I349" s="307">
        <v>0</v>
      </c>
      <c r="J349" s="307">
        <v>0</v>
      </c>
      <c r="K349" s="307">
        <v>0</v>
      </c>
      <c r="L349" s="307">
        <v>0</v>
      </c>
      <c r="M349" s="307">
        <v>0</v>
      </c>
      <c r="N349" s="307">
        <v>0</v>
      </c>
      <c r="O349" s="308">
        <v>30556.5</v>
      </c>
    </row>
    <row r="350" spans="1:15">
      <c r="A350" s="314" t="s">
        <v>1012</v>
      </c>
      <c r="B350" s="315" t="s">
        <v>1013</v>
      </c>
      <c r="C350" s="315" t="s">
        <v>365</v>
      </c>
      <c r="D350" s="307">
        <v>0</v>
      </c>
      <c r="E350" s="307">
        <v>0</v>
      </c>
      <c r="F350" s="307">
        <v>0</v>
      </c>
      <c r="G350" s="307">
        <v>0</v>
      </c>
      <c r="H350" s="307">
        <v>0</v>
      </c>
      <c r="I350" s="307">
        <v>0</v>
      </c>
      <c r="J350" s="307">
        <v>0</v>
      </c>
      <c r="K350" s="307">
        <v>0</v>
      </c>
      <c r="L350" s="307">
        <v>0</v>
      </c>
      <c r="M350" s="307">
        <v>0</v>
      </c>
      <c r="N350" s="307">
        <v>0</v>
      </c>
      <c r="O350" s="308">
        <v>11238</v>
      </c>
    </row>
    <row r="351" spans="1:15">
      <c r="A351" s="314" t="s">
        <v>1014</v>
      </c>
      <c r="B351" s="315" t="s">
        <v>1015</v>
      </c>
      <c r="C351" s="315" t="s">
        <v>365</v>
      </c>
      <c r="D351" s="307">
        <v>0</v>
      </c>
      <c r="E351" s="307">
        <v>0</v>
      </c>
      <c r="F351" s="307">
        <v>0</v>
      </c>
      <c r="G351" s="307">
        <v>0</v>
      </c>
      <c r="H351" s="307">
        <v>0</v>
      </c>
      <c r="I351" s="307">
        <v>0</v>
      </c>
      <c r="J351" s="307">
        <v>0</v>
      </c>
      <c r="K351" s="307">
        <v>0</v>
      </c>
      <c r="L351" s="307">
        <v>0</v>
      </c>
      <c r="M351" s="307">
        <v>1569993</v>
      </c>
      <c r="N351" s="307">
        <v>2880993.5</v>
      </c>
      <c r="O351" s="308">
        <v>6350809.5</v>
      </c>
    </row>
    <row r="352" spans="1:15">
      <c r="A352" s="314" t="s">
        <v>1016</v>
      </c>
      <c r="B352" s="315" t="s">
        <v>1017</v>
      </c>
      <c r="C352" s="315" t="s">
        <v>365</v>
      </c>
      <c r="D352" s="307">
        <v>0</v>
      </c>
      <c r="E352" s="307">
        <v>0</v>
      </c>
      <c r="F352" s="307">
        <v>0</v>
      </c>
      <c r="G352" s="307">
        <v>0</v>
      </c>
      <c r="H352" s="307">
        <v>0</v>
      </c>
      <c r="I352" s="307">
        <v>0</v>
      </c>
      <c r="J352" s="307">
        <v>0</v>
      </c>
      <c r="K352" s="307">
        <v>0</v>
      </c>
      <c r="L352" s="307">
        <v>0</v>
      </c>
      <c r="M352" s="307">
        <v>3920</v>
      </c>
      <c r="N352" s="307">
        <v>11651.42</v>
      </c>
      <c r="O352" s="308">
        <v>85953.89</v>
      </c>
    </row>
    <row r="353" spans="1:15">
      <c r="A353" s="314" t="s">
        <v>1018</v>
      </c>
      <c r="B353" s="315" t="s">
        <v>1019</v>
      </c>
      <c r="C353" s="315" t="s">
        <v>365</v>
      </c>
      <c r="D353" s="307">
        <v>0</v>
      </c>
      <c r="E353" s="307">
        <v>0</v>
      </c>
      <c r="F353" s="307">
        <v>0</v>
      </c>
      <c r="G353" s="307">
        <v>0</v>
      </c>
      <c r="H353" s="307">
        <v>0</v>
      </c>
      <c r="I353" s="307">
        <v>0</v>
      </c>
      <c r="J353" s="307">
        <v>0</v>
      </c>
      <c r="K353" s="307">
        <v>0</v>
      </c>
      <c r="L353" s="307">
        <v>0</v>
      </c>
      <c r="M353" s="307">
        <v>47682</v>
      </c>
      <c r="N353" s="307">
        <v>101287</v>
      </c>
      <c r="O353" s="308">
        <v>244288</v>
      </c>
    </row>
    <row r="354" spans="1:15">
      <c r="A354" s="314" t="s">
        <v>1020</v>
      </c>
      <c r="B354" s="315" t="s">
        <v>1021</v>
      </c>
      <c r="C354" s="315" t="s">
        <v>365</v>
      </c>
      <c r="D354" s="307">
        <v>0</v>
      </c>
      <c r="E354" s="307">
        <v>0</v>
      </c>
      <c r="F354" s="307">
        <v>0</v>
      </c>
      <c r="G354" s="307">
        <v>0</v>
      </c>
      <c r="H354" s="307">
        <v>0</v>
      </c>
      <c r="I354" s="307">
        <v>0</v>
      </c>
      <c r="J354" s="307">
        <v>0</v>
      </c>
      <c r="K354" s="307">
        <v>0</v>
      </c>
      <c r="L354" s="307">
        <v>0</v>
      </c>
      <c r="M354" s="307">
        <v>52049.75</v>
      </c>
      <c r="N354" s="307">
        <v>107870.88</v>
      </c>
      <c r="O354" s="308">
        <v>239243.95</v>
      </c>
    </row>
    <row r="355" spans="1:15">
      <c r="A355" s="314" t="s">
        <v>1022</v>
      </c>
      <c r="B355" s="315" t="s">
        <v>1023</v>
      </c>
      <c r="C355" s="315" t="s">
        <v>365</v>
      </c>
      <c r="D355" s="307">
        <v>0</v>
      </c>
      <c r="E355" s="307">
        <v>0</v>
      </c>
      <c r="F355" s="307">
        <v>0</v>
      </c>
      <c r="G355" s="307">
        <v>0</v>
      </c>
      <c r="H355" s="307">
        <v>0</v>
      </c>
      <c r="I355" s="307">
        <v>0</v>
      </c>
      <c r="J355" s="307">
        <v>0</v>
      </c>
      <c r="K355" s="307">
        <v>0</v>
      </c>
      <c r="L355" s="307">
        <v>0</v>
      </c>
      <c r="M355" s="307">
        <v>34053.26</v>
      </c>
      <c r="N355" s="307">
        <v>72010.960000000006</v>
      </c>
      <c r="O355" s="308">
        <v>147018.85</v>
      </c>
    </row>
    <row r="356" spans="1:15">
      <c r="A356" s="314" t="s">
        <v>1024</v>
      </c>
      <c r="B356" s="315" t="s">
        <v>1025</v>
      </c>
      <c r="C356" s="315" t="s">
        <v>365</v>
      </c>
      <c r="D356" s="307">
        <v>0</v>
      </c>
      <c r="E356" s="307">
        <v>0</v>
      </c>
      <c r="F356" s="307">
        <v>0</v>
      </c>
      <c r="G356" s="307">
        <v>0</v>
      </c>
      <c r="H356" s="307">
        <v>0</v>
      </c>
      <c r="I356" s="307">
        <v>0</v>
      </c>
      <c r="J356" s="307">
        <v>0</v>
      </c>
      <c r="K356" s="307">
        <v>0</v>
      </c>
      <c r="L356" s="307">
        <v>0</v>
      </c>
      <c r="M356" s="307">
        <v>9186.27</v>
      </c>
      <c r="N356" s="307">
        <v>19768.96</v>
      </c>
      <c r="O356" s="308">
        <v>43191.55</v>
      </c>
    </row>
    <row r="357" spans="1:15">
      <c r="A357" s="314" t="s">
        <v>1026</v>
      </c>
      <c r="B357" s="315" t="s">
        <v>1027</v>
      </c>
      <c r="C357" s="315" t="s">
        <v>365</v>
      </c>
      <c r="D357" s="307">
        <v>0</v>
      </c>
      <c r="E357" s="307">
        <v>0</v>
      </c>
      <c r="F357" s="307">
        <v>0</v>
      </c>
      <c r="G357" s="307">
        <v>0</v>
      </c>
      <c r="H357" s="307">
        <v>0</v>
      </c>
      <c r="I357" s="307">
        <v>0</v>
      </c>
      <c r="J357" s="307">
        <v>0</v>
      </c>
      <c r="K357" s="307">
        <v>0</v>
      </c>
      <c r="L357" s="307">
        <v>0</v>
      </c>
      <c r="M357" s="307">
        <v>19013</v>
      </c>
      <c r="N357" s="307">
        <v>97800.72</v>
      </c>
      <c r="O357" s="308">
        <v>246833.72</v>
      </c>
    </row>
    <row r="358" spans="1:15">
      <c r="A358" s="314" t="s">
        <v>1028</v>
      </c>
      <c r="B358" s="315" t="s">
        <v>1029</v>
      </c>
      <c r="C358" s="315" t="s">
        <v>365</v>
      </c>
      <c r="D358" s="307">
        <v>0</v>
      </c>
      <c r="E358" s="307">
        <v>0</v>
      </c>
      <c r="F358" s="307">
        <v>0</v>
      </c>
      <c r="G358" s="307">
        <v>0</v>
      </c>
      <c r="H358" s="307">
        <v>0</v>
      </c>
      <c r="I358" s="307">
        <v>0</v>
      </c>
      <c r="J358" s="307">
        <v>0</v>
      </c>
      <c r="K358" s="307">
        <v>0</v>
      </c>
      <c r="L358" s="307">
        <v>0</v>
      </c>
      <c r="M358" s="307">
        <v>22400</v>
      </c>
      <c r="N358" s="307">
        <v>68401</v>
      </c>
      <c r="O358" s="308">
        <v>414329.01</v>
      </c>
    </row>
    <row r="359" spans="1:15">
      <c r="A359" s="314" t="s">
        <v>1030</v>
      </c>
      <c r="B359" s="315" t="s">
        <v>1031</v>
      </c>
      <c r="C359" s="315" t="s">
        <v>365</v>
      </c>
      <c r="D359" s="307">
        <v>0</v>
      </c>
      <c r="E359" s="307">
        <v>0</v>
      </c>
      <c r="F359" s="307">
        <v>0</v>
      </c>
      <c r="G359" s="307">
        <v>0</v>
      </c>
      <c r="H359" s="307">
        <v>0</v>
      </c>
      <c r="I359" s="307">
        <v>0</v>
      </c>
      <c r="J359" s="307">
        <v>0</v>
      </c>
      <c r="K359" s="307">
        <v>0</v>
      </c>
      <c r="L359" s="307">
        <v>0</v>
      </c>
      <c r="M359" s="307">
        <v>25901</v>
      </c>
      <c r="N359" s="307">
        <v>187439</v>
      </c>
      <c r="O359" s="308">
        <v>364390.01</v>
      </c>
    </row>
    <row r="360" spans="1:15">
      <c r="A360" s="314" t="s">
        <v>1032</v>
      </c>
      <c r="B360" s="315" t="s">
        <v>1033</v>
      </c>
      <c r="C360" s="315" t="s">
        <v>365</v>
      </c>
      <c r="D360" s="307">
        <v>0</v>
      </c>
      <c r="E360" s="307">
        <v>0</v>
      </c>
      <c r="F360" s="307">
        <v>0</v>
      </c>
      <c r="G360" s="307">
        <v>0</v>
      </c>
      <c r="H360" s="307">
        <v>0</v>
      </c>
      <c r="I360" s="307">
        <v>0</v>
      </c>
      <c r="J360" s="307">
        <v>0</v>
      </c>
      <c r="K360" s="307">
        <v>0</v>
      </c>
      <c r="L360" s="307">
        <v>0</v>
      </c>
      <c r="M360" s="307">
        <v>26416.91</v>
      </c>
      <c r="N360" s="307">
        <v>62071.03</v>
      </c>
      <c r="O360" s="308">
        <v>132511.37</v>
      </c>
    </row>
    <row r="361" spans="1:15">
      <c r="A361" s="314" t="s">
        <v>1034</v>
      </c>
      <c r="B361" s="315" t="s">
        <v>1035</v>
      </c>
      <c r="C361" s="315" t="s">
        <v>365</v>
      </c>
      <c r="D361" s="307">
        <v>0</v>
      </c>
      <c r="E361" s="307">
        <v>0</v>
      </c>
      <c r="F361" s="307">
        <v>0</v>
      </c>
      <c r="G361" s="307">
        <v>0</v>
      </c>
      <c r="H361" s="307">
        <v>0</v>
      </c>
      <c r="I361" s="307">
        <v>0</v>
      </c>
      <c r="J361" s="307">
        <v>0</v>
      </c>
      <c r="K361" s="307">
        <v>0</v>
      </c>
      <c r="L361" s="307">
        <v>0</v>
      </c>
      <c r="M361" s="307">
        <v>642</v>
      </c>
      <c r="N361" s="307">
        <v>642</v>
      </c>
      <c r="O361" s="308">
        <v>4740.1000000000004</v>
      </c>
    </row>
    <row r="362" spans="1:15">
      <c r="A362" s="314" t="s">
        <v>1036</v>
      </c>
      <c r="B362" s="315" t="s">
        <v>1037</v>
      </c>
      <c r="C362" s="315" t="s">
        <v>365</v>
      </c>
      <c r="D362" s="307">
        <v>0</v>
      </c>
      <c r="E362" s="307">
        <v>0</v>
      </c>
      <c r="F362" s="307">
        <v>0</v>
      </c>
      <c r="G362" s="307">
        <v>0</v>
      </c>
      <c r="H362" s="307">
        <v>0</v>
      </c>
      <c r="I362" s="307">
        <v>0</v>
      </c>
      <c r="J362" s="307">
        <v>0</v>
      </c>
      <c r="K362" s="307">
        <v>0</v>
      </c>
      <c r="L362" s="307">
        <v>0</v>
      </c>
      <c r="M362" s="307">
        <v>10671.88</v>
      </c>
      <c r="N362" s="307">
        <v>25426.19</v>
      </c>
      <c r="O362" s="308">
        <v>56964.89</v>
      </c>
    </row>
    <row r="363" spans="1:15">
      <c r="A363" s="314" t="s">
        <v>1038</v>
      </c>
      <c r="B363" s="315" t="s">
        <v>1039</v>
      </c>
      <c r="C363" s="315" t="s">
        <v>365</v>
      </c>
      <c r="D363" s="307">
        <v>0</v>
      </c>
      <c r="E363" s="307">
        <v>0</v>
      </c>
      <c r="F363" s="307">
        <v>0</v>
      </c>
      <c r="G363" s="307">
        <v>0</v>
      </c>
      <c r="H363" s="307">
        <v>0</v>
      </c>
      <c r="I363" s="307">
        <v>0</v>
      </c>
      <c r="J363" s="307">
        <v>0</v>
      </c>
      <c r="K363" s="307">
        <v>0</v>
      </c>
      <c r="L363" s="307">
        <v>0</v>
      </c>
      <c r="M363" s="307">
        <v>6239.07</v>
      </c>
      <c r="N363" s="307">
        <v>6745.56</v>
      </c>
      <c r="O363" s="308">
        <v>34709.86</v>
      </c>
    </row>
    <row r="364" spans="1:15">
      <c r="A364" s="314" t="s">
        <v>1040</v>
      </c>
      <c r="B364" s="315" t="s">
        <v>1041</v>
      </c>
      <c r="C364" s="315" t="s">
        <v>365</v>
      </c>
      <c r="D364" s="307">
        <v>0</v>
      </c>
      <c r="E364" s="307">
        <v>0</v>
      </c>
      <c r="F364" s="307">
        <v>0</v>
      </c>
      <c r="G364" s="307">
        <v>0</v>
      </c>
      <c r="H364" s="307">
        <v>0</v>
      </c>
      <c r="I364" s="307">
        <v>0</v>
      </c>
      <c r="J364" s="307">
        <v>0</v>
      </c>
      <c r="K364" s="307">
        <v>0</v>
      </c>
      <c r="L364" s="307">
        <v>0</v>
      </c>
      <c r="M364" s="307">
        <v>0</v>
      </c>
      <c r="N364" s="307">
        <v>18.32</v>
      </c>
      <c r="O364" s="308">
        <v>49.17</v>
      </c>
    </row>
    <row r="365" spans="1:15">
      <c r="A365" s="314" t="s">
        <v>1042</v>
      </c>
      <c r="B365" s="315" t="s">
        <v>1043</v>
      </c>
      <c r="C365" s="315" t="s">
        <v>365</v>
      </c>
      <c r="D365" s="307">
        <v>0</v>
      </c>
      <c r="E365" s="307">
        <v>0</v>
      </c>
      <c r="F365" s="307">
        <v>0</v>
      </c>
      <c r="G365" s="307">
        <v>0</v>
      </c>
      <c r="H365" s="307">
        <v>0</v>
      </c>
      <c r="I365" s="307">
        <v>0</v>
      </c>
      <c r="J365" s="307">
        <v>0</v>
      </c>
      <c r="K365" s="307">
        <v>0</v>
      </c>
      <c r="L365" s="307">
        <v>0</v>
      </c>
      <c r="M365" s="307">
        <v>1858.62</v>
      </c>
      <c r="N365" s="307">
        <v>3193.99</v>
      </c>
      <c r="O365" s="308">
        <v>19651.78</v>
      </c>
    </row>
    <row r="366" spans="1:15">
      <c r="A366" s="314" t="s">
        <v>1044</v>
      </c>
      <c r="B366" s="315" t="s">
        <v>1045</v>
      </c>
      <c r="C366" s="315" t="s">
        <v>365</v>
      </c>
      <c r="D366" s="307">
        <v>0</v>
      </c>
      <c r="E366" s="307">
        <v>0</v>
      </c>
      <c r="F366" s="307">
        <v>0</v>
      </c>
      <c r="G366" s="307">
        <v>0</v>
      </c>
      <c r="H366" s="307">
        <v>0</v>
      </c>
      <c r="I366" s="307">
        <v>0</v>
      </c>
      <c r="J366" s="307">
        <v>0</v>
      </c>
      <c r="K366" s="307">
        <v>0</v>
      </c>
      <c r="L366" s="307">
        <v>0</v>
      </c>
      <c r="M366" s="307">
        <v>18935.28</v>
      </c>
      <c r="N366" s="307">
        <v>28013.84</v>
      </c>
      <c r="O366" s="308">
        <v>77638.42</v>
      </c>
    </row>
    <row r="367" spans="1:15">
      <c r="A367" s="314" t="s">
        <v>1046</v>
      </c>
      <c r="B367" s="315" t="s">
        <v>1047</v>
      </c>
      <c r="C367" s="315" t="s">
        <v>365</v>
      </c>
      <c r="D367" s="307">
        <v>0</v>
      </c>
      <c r="E367" s="307">
        <v>0</v>
      </c>
      <c r="F367" s="307">
        <v>0</v>
      </c>
      <c r="G367" s="307">
        <v>0</v>
      </c>
      <c r="H367" s="307">
        <v>0</v>
      </c>
      <c r="I367" s="307">
        <v>0</v>
      </c>
      <c r="J367" s="307">
        <v>0</v>
      </c>
      <c r="K367" s="307">
        <v>0</v>
      </c>
      <c r="L367" s="307">
        <v>0</v>
      </c>
      <c r="M367" s="307">
        <v>13559.33</v>
      </c>
      <c r="N367" s="307">
        <v>22267.47</v>
      </c>
      <c r="O367" s="308">
        <v>60085.53</v>
      </c>
    </row>
    <row r="368" spans="1:15">
      <c r="A368" s="314" t="s">
        <v>1048</v>
      </c>
      <c r="B368" s="315" t="s">
        <v>1049</v>
      </c>
      <c r="C368" s="315" t="s">
        <v>365</v>
      </c>
      <c r="D368" s="307">
        <v>0</v>
      </c>
      <c r="E368" s="307">
        <v>0</v>
      </c>
      <c r="F368" s="307">
        <v>0</v>
      </c>
      <c r="G368" s="307">
        <v>0</v>
      </c>
      <c r="H368" s="307">
        <v>0</v>
      </c>
      <c r="I368" s="307">
        <v>0</v>
      </c>
      <c r="J368" s="307">
        <v>0</v>
      </c>
      <c r="K368" s="307">
        <v>0</v>
      </c>
      <c r="L368" s="307">
        <v>0</v>
      </c>
      <c r="M368" s="307">
        <v>0</v>
      </c>
      <c r="N368" s="307">
        <v>0</v>
      </c>
      <c r="O368" s="308">
        <v>45312.3</v>
      </c>
    </row>
    <row r="369" spans="1:15">
      <c r="A369" s="314" t="s">
        <v>1050</v>
      </c>
      <c r="B369" s="315" t="s">
        <v>1051</v>
      </c>
      <c r="C369" s="315" t="s">
        <v>365</v>
      </c>
      <c r="D369" s="307">
        <v>0</v>
      </c>
      <c r="E369" s="307">
        <v>0</v>
      </c>
      <c r="F369" s="307">
        <v>0</v>
      </c>
      <c r="G369" s="307">
        <v>0</v>
      </c>
      <c r="H369" s="307">
        <v>0</v>
      </c>
      <c r="I369" s="307">
        <v>0</v>
      </c>
      <c r="J369" s="307">
        <v>0</v>
      </c>
      <c r="K369" s="307">
        <v>0</v>
      </c>
      <c r="L369" s="307">
        <v>0</v>
      </c>
      <c r="M369" s="307">
        <v>97083.33</v>
      </c>
      <c r="N369" s="307">
        <v>161044.92000000001</v>
      </c>
      <c r="O369" s="308">
        <v>339353.73</v>
      </c>
    </row>
    <row r="370" spans="1:15">
      <c r="A370" s="314" t="s">
        <v>1052</v>
      </c>
      <c r="B370" s="315" t="s">
        <v>1053</v>
      </c>
      <c r="C370" s="315" t="s">
        <v>365</v>
      </c>
      <c r="D370" s="307">
        <v>0</v>
      </c>
      <c r="E370" s="307">
        <v>0</v>
      </c>
      <c r="F370" s="307">
        <v>0</v>
      </c>
      <c r="G370" s="307">
        <v>0</v>
      </c>
      <c r="H370" s="307">
        <v>0</v>
      </c>
      <c r="I370" s="307">
        <v>0</v>
      </c>
      <c r="J370" s="307">
        <v>0</v>
      </c>
      <c r="K370" s="307">
        <v>0</v>
      </c>
      <c r="L370" s="307">
        <v>0</v>
      </c>
      <c r="M370" s="307">
        <v>76157.03</v>
      </c>
      <c r="N370" s="307">
        <v>117140.75</v>
      </c>
      <c r="O370" s="308">
        <v>247353.09</v>
      </c>
    </row>
    <row r="371" spans="1:15">
      <c r="A371" s="314" t="s">
        <v>1054</v>
      </c>
      <c r="B371" s="315" t="s">
        <v>1055</v>
      </c>
      <c r="C371" s="315" t="s">
        <v>365</v>
      </c>
      <c r="D371" s="307">
        <v>0</v>
      </c>
      <c r="E371" s="307">
        <v>0</v>
      </c>
      <c r="F371" s="307">
        <v>0</v>
      </c>
      <c r="G371" s="307">
        <v>0</v>
      </c>
      <c r="H371" s="307">
        <v>0</v>
      </c>
      <c r="I371" s="307">
        <v>0</v>
      </c>
      <c r="J371" s="307">
        <v>0</v>
      </c>
      <c r="K371" s="307">
        <v>0</v>
      </c>
      <c r="L371" s="307">
        <v>0</v>
      </c>
      <c r="M371" s="307">
        <v>0</v>
      </c>
      <c r="N371" s="307">
        <v>0</v>
      </c>
      <c r="O371" s="308">
        <v>357057</v>
      </c>
    </row>
    <row r="372" spans="1:15">
      <c r="A372" s="314" t="s">
        <v>1056</v>
      </c>
      <c r="B372" s="315" t="s">
        <v>1057</v>
      </c>
      <c r="C372" s="315" t="s">
        <v>365</v>
      </c>
      <c r="D372" s="307">
        <v>0</v>
      </c>
      <c r="E372" s="307">
        <v>0</v>
      </c>
      <c r="F372" s="307">
        <v>0</v>
      </c>
      <c r="G372" s="307">
        <v>0</v>
      </c>
      <c r="H372" s="307">
        <v>0</v>
      </c>
      <c r="I372" s="307">
        <v>0</v>
      </c>
      <c r="J372" s="307">
        <v>0</v>
      </c>
      <c r="K372" s="307">
        <v>0</v>
      </c>
      <c r="L372" s="307">
        <v>0</v>
      </c>
      <c r="M372" s="307">
        <v>0</v>
      </c>
      <c r="N372" s="307">
        <v>67844.850000000006</v>
      </c>
      <c r="O372" s="308">
        <v>77366.600000000006</v>
      </c>
    </row>
    <row r="373" spans="1:15">
      <c r="A373" s="314" t="s">
        <v>1058</v>
      </c>
      <c r="B373" s="315" t="s">
        <v>1059</v>
      </c>
      <c r="C373" s="315" t="s">
        <v>365</v>
      </c>
      <c r="D373" s="307">
        <v>0</v>
      </c>
      <c r="E373" s="307">
        <v>0</v>
      </c>
      <c r="F373" s="307">
        <v>0</v>
      </c>
      <c r="G373" s="307">
        <v>0</v>
      </c>
      <c r="H373" s="307">
        <v>0</v>
      </c>
      <c r="I373" s="307">
        <v>0</v>
      </c>
      <c r="J373" s="307">
        <v>0</v>
      </c>
      <c r="K373" s="307">
        <v>0</v>
      </c>
      <c r="L373" s="307">
        <v>0</v>
      </c>
      <c r="M373" s="307">
        <v>25000.19</v>
      </c>
      <c r="N373" s="307">
        <v>61750.38</v>
      </c>
      <c r="O373" s="308">
        <v>116750.95</v>
      </c>
    </row>
    <row r="374" spans="1:15">
      <c r="A374" s="314" t="s">
        <v>1060</v>
      </c>
      <c r="B374" s="315" t="s">
        <v>1061</v>
      </c>
      <c r="C374" s="315" t="s">
        <v>365</v>
      </c>
      <c r="D374" s="307">
        <v>0</v>
      </c>
      <c r="E374" s="307">
        <v>0</v>
      </c>
      <c r="F374" s="307">
        <v>0</v>
      </c>
      <c r="G374" s="307">
        <v>0</v>
      </c>
      <c r="H374" s="307">
        <v>0</v>
      </c>
      <c r="I374" s="307">
        <v>0</v>
      </c>
      <c r="J374" s="307">
        <v>0</v>
      </c>
      <c r="K374" s="307">
        <v>0</v>
      </c>
      <c r="L374" s="307">
        <v>0</v>
      </c>
      <c r="M374" s="307">
        <v>4378.9399999999996</v>
      </c>
      <c r="N374" s="307">
        <v>4378.9399999999996</v>
      </c>
      <c r="O374" s="308">
        <v>27883.75</v>
      </c>
    </row>
    <row r="375" spans="1:15">
      <c r="A375" s="314" t="s">
        <v>1062</v>
      </c>
      <c r="B375" s="315" t="s">
        <v>1063</v>
      </c>
      <c r="C375" s="315" t="s">
        <v>365</v>
      </c>
      <c r="D375" s="307">
        <v>0</v>
      </c>
      <c r="E375" s="307">
        <v>0</v>
      </c>
      <c r="F375" s="307">
        <v>0</v>
      </c>
      <c r="G375" s="307">
        <v>0</v>
      </c>
      <c r="H375" s="307">
        <v>0</v>
      </c>
      <c r="I375" s="307">
        <v>0</v>
      </c>
      <c r="J375" s="307">
        <v>0</v>
      </c>
      <c r="K375" s="307">
        <v>0</v>
      </c>
      <c r="L375" s="307">
        <v>0</v>
      </c>
      <c r="M375" s="307">
        <v>0</v>
      </c>
      <c r="N375" s="307">
        <v>0</v>
      </c>
      <c r="O375" s="308">
        <v>0</v>
      </c>
    </row>
    <row r="376" spans="1:15">
      <c r="A376" s="314" t="s">
        <v>1064</v>
      </c>
      <c r="B376" s="315" t="s">
        <v>1065</v>
      </c>
      <c r="C376" s="315" t="s">
        <v>365</v>
      </c>
      <c r="D376" s="307">
        <v>0</v>
      </c>
      <c r="E376" s="307">
        <v>0</v>
      </c>
      <c r="F376" s="307">
        <v>0</v>
      </c>
      <c r="G376" s="307">
        <v>0</v>
      </c>
      <c r="H376" s="307">
        <v>0</v>
      </c>
      <c r="I376" s="307">
        <v>0</v>
      </c>
      <c r="J376" s="307">
        <v>0</v>
      </c>
      <c r="K376" s="307">
        <v>0</v>
      </c>
      <c r="L376" s="307">
        <v>0</v>
      </c>
      <c r="M376" s="307">
        <v>0</v>
      </c>
      <c r="N376" s="307">
        <v>249625</v>
      </c>
      <c r="O376" s="308">
        <v>469134.5</v>
      </c>
    </row>
    <row r="377" spans="1:15">
      <c r="A377" s="314" t="s">
        <v>1066</v>
      </c>
      <c r="B377" s="315" t="s">
        <v>1067</v>
      </c>
      <c r="C377" s="315" t="s">
        <v>365</v>
      </c>
      <c r="D377" s="307">
        <v>0</v>
      </c>
      <c r="E377" s="307">
        <v>0</v>
      </c>
      <c r="F377" s="307">
        <v>0</v>
      </c>
      <c r="G377" s="307">
        <v>0</v>
      </c>
      <c r="H377" s="307">
        <v>0</v>
      </c>
      <c r="I377" s="307">
        <v>0</v>
      </c>
      <c r="J377" s="307">
        <v>0</v>
      </c>
      <c r="K377" s="307">
        <v>0</v>
      </c>
      <c r="L377" s="307">
        <v>0</v>
      </c>
      <c r="M377" s="307">
        <v>0</v>
      </c>
      <c r="N377" s="307">
        <v>37450</v>
      </c>
      <c r="O377" s="308">
        <v>37450</v>
      </c>
    </row>
    <row r="378" spans="1:15">
      <c r="A378" s="314" t="s">
        <v>1068</v>
      </c>
      <c r="B378" s="315" t="s">
        <v>1069</v>
      </c>
      <c r="C378" s="315" t="s">
        <v>365</v>
      </c>
      <c r="D378" s="307">
        <v>0</v>
      </c>
      <c r="E378" s="307">
        <v>0</v>
      </c>
      <c r="F378" s="307">
        <v>0</v>
      </c>
      <c r="G378" s="307">
        <v>0</v>
      </c>
      <c r="H378" s="307">
        <v>0</v>
      </c>
      <c r="I378" s="307">
        <v>0</v>
      </c>
      <c r="J378" s="307">
        <v>0</v>
      </c>
      <c r="K378" s="307">
        <v>0</v>
      </c>
      <c r="L378" s="307">
        <v>0</v>
      </c>
      <c r="M378" s="307">
        <v>413788</v>
      </c>
      <c r="N378" s="307">
        <v>443292</v>
      </c>
      <c r="O378" s="308">
        <v>14124843.33</v>
      </c>
    </row>
    <row r="379" spans="1:15">
      <c r="A379" s="314" t="s">
        <v>1070</v>
      </c>
      <c r="B379" s="315" t="s">
        <v>1071</v>
      </c>
      <c r="C379" s="315" t="s">
        <v>365</v>
      </c>
      <c r="D379" s="307">
        <v>0</v>
      </c>
      <c r="E379" s="307">
        <v>0</v>
      </c>
      <c r="F379" s="307">
        <v>0</v>
      </c>
      <c r="G379" s="307">
        <v>0</v>
      </c>
      <c r="H379" s="307">
        <v>0</v>
      </c>
      <c r="I379" s="307">
        <v>0</v>
      </c>
      <c r="J379" s="307">
        <v>0</v>
      </c>
      <c r="K379" s="307">
        <v>0</v>
      </c>
      <c r="L379" s="307">
        <v>0</v>
      </c>
      <c r="M379" s="307">
        <v>0</v>
      </c>
      <c r="N379" s="307">
        <v>51903</v>
      </c>
      <c r="O379" s="308">
        <v>285844</v>
      </c>
    </row>
    <row r="380" spans="1:15">
      <c r="A380" s="314" t="s">
        <v>1072</v>
      </c>
      <c r="B380" s="315" t="s">
        <v>1073</v>
      </c>
      <c r="C380" s="315" t="s">
        <v>365</v>
      </c>
      <c r="D380" s="307">
        <v>0</v>
      </c>
      <c r="E380" s="307">
        <v>0</v>
      </c>
      <c r="F380" s="307">
        <v>0</v>
      </c>
      <c r="G380" s="307">
        <v>0</v>
      </c>
      <c r="H380" s="307">
        <v>0</v>
      </c>
      <c r="I380" s="307">
        <v>0</v>
      </c>
      <c r="J380" s="307">
        <v>0</v>
      </c>
      <c r="K380" s="307">
        <v>0</v>
      </c>
      <c r="L380" s="307">
        <v>0</v>
      </c>
      <c r="M380" s="307">
        <v>20000</v>
      </c>
      <c r="N380" s="307">
        <v>100000</v>
      </c>
      <c r="O380" s="308">
        <v>255000</v>
      </c>
    </row>
    <row r="381" spans="1:15">
      <c r="A381" s="314" t="s">
        <v>1074</v>
      </c>
      <c r="B381" s="315" t="s">
        <v>1075</v>
      </c>
      <c r="C381" s="315" t="s">
        <v>365</v>
      </c>
      <c r="D381" s="307">
        <v>0</v>
      </c>
      <c r="E381" s="307">
        <v>0</v>
      </c>
      <c r="F381" s="307">
        <v>0</v>
      </c>
      <c r="G381" s="307">
        <v>0</v>
      </c>
      <c r="H381" s="307">
        <v>0</v>
      </c>
      <c r="I381" s="307">
        <v>0</v>
      </c>
      <c r="J381" s="307">
        <v>0</v>
      </c>
      <c r="K381" s="307">
        <v>0</v>
      </c>
      <c r="L381" s="307">
        <v>0</v>
      </c>
      <c r="M381" s="307">
        <v>0</v>
      </c>
      <c r="N381" s="307">
        <v>0</v>
      </c>
      <c r="O381" s="308">
        <v>73843.460000000006</v>
      </c>
    </row>
    <row r="382" spans="1:15">
      <c r="A382" s="314" t="s">
        <v>1076</v>
      </c>
      <c r="B382" s="315" t="s">
        <v>1077</v>
      </c>
      <c r="C382" s="315" t="s">
        <v>365</v>
      </c>
      <c r="D382" s="307">
        <v>0</v>
      </c>
      <c r="E382" s="307">
        <v>0</v>
      </c>
      <c r="F382" s="307">
        <v>0</v>
      </c>
      <c r="G382" s="307">
        <v>0</v>
      </c>
      <c r="H382" s="307">
        <v>0</v>
      </c>
      <c r="I382" s="307">
        <v>0</v>
      </c>
      <c r="J382" s="307">
        <v>0</v>
      </c>
      <c r="K382" s="307">
        <v>0</v>
      </c>
      <c r="L382" s="307">
        <v>0</v>
      </c>
      <c r="M382" s="307">
        <v>0</v>
      </c>
      <c r="N382" s="307">
        <v>0</v>
      </c>
      <c r="O382" s="308">
        <v>0</v>
      </c>
    </row>
    <row r="383" spans="1:15">
      <c r="A383" s="314" t="s">
        <v>1078</v>
      </c>
      <c r="B383" s="315" t="s">
        <v>1079</v>
      </c>
      <c r="C383" s="315" t="s">
        <v>365</v>
      </c>
      <c r="D383" s="307">
        <v>0</v>
      </c>
      <c r="E383" s="307">
        <v>0</v>
      </c>
      <c r="F383" s="307">
        <v>0</v>
      </c>
      <c r="G383" s="307">
        <v>0</v>
      </c>
      <c r="H383" s="307">
        <v>0</v>
      </c>
      <c r="I383" s="307">
        <v>0</v>
      </c>
      <c r="J383" s="307">
        <v>0</v>
      </c>
      <c r="K383" s="307">
        <v>0</v>
      </c>
      <c r="L383" s="307">
        <v>0</v>
      </c>
      <c r="M383" s="307">
        <v>1780</v>
      </c>
      <c r="N383" s="307">
        <v>1780</v>
      </c>
      <c r="O383" s="308">
        <v>8860</v>
      </c>
    </row>
    <row r="384" spans="1:15">
      <c r="A384" s="314" t="s">
        <v>1080</v>
      </c>
      <c r="B384" s="315" t="s">
        <v>1081</v>
      </c>
      <c r="C384" s="315" t="s">
        <v>365</v>
      </c>
      <c r="D384" s="307">
        <v>0</v>
      </c>
      <c r="E384" s="307">
        <v>0</v>
      </c>
      <c r="F384" s="307">
        <v>0</v>
      </c>
      <c r="G384" s="307">
        <v>0</v>
      </c>
      <c r="H384" s="307">
        <v>0</v>
      </c>
      <c r="I384" s="307">
        <v>0</v>
      </c>
      <c r="J384" s="307">
        <v>0</v>
      </c>
      <c r="K384" s="307">
        <v>0</v>
      </c>
      <c r="L384" s="307">
        <v>0</v>
      </c>
      <c r="M384" s="307">
        <v>0</v>
      </c>
      <c r="N384" s="307">
        <v>55000</v>
      </c>
      <c r="O384" s="308">
        <v>95000</v>
      </c>
    </row>
    <row r="385" spans="1:15">
      <c r="A385" s="314" t="s">
        <v>1082</v>
      </c>
      <c r="B385" s="315" t="s">
        <v>1083</v>
      </c>
      <c r="C385" s="315" t="s">
        <v>365</v>
      </c>
      <c r="D385" s="307">
        <v>0</v>
      </c>
      <c r="E385" s="307">
        <v>0</v>
      </c>
      <c r="F385" s="307">
        <v>0</v>
      </c>
      <c r="G385" s="307">
        <v>0</v>
      </c>
      <c r="H385" s="307">
        <v>0</v>
      </c>
      <c r="I385" s="307">
        <v>0</v>
      </c>
      <c r="J385" s="307">
        <v>0</v>
      </c>
      <c r="K385" s="307">
        <v>0</v>
      </c>
      <c r="L385" s="307">
        <v>0</v>
      </c>
      <c r="M385" s="307">
        <v>64200</v>
      </c>
      <c r="N385" s="307">
        <v>299600</v>
      </c>
      <c r="O385" s="308">
        <v>539600</v>
      </c>
    </row>
    <row r="386" spans="1:15">
      <c r="A386" s="314" t="s">
        <v>1084</v>
      </c>
      <c r="B386" s="315" t="s">
        <v>1085</v>
      </c>
      <c r="C386" s="315" t="s">
        <v>365</v>
      </c>
      <c r="D386" s="307">
        <v>0</v>
      </c>
      <c r="E386" s="307">
        <v>0</v>
      </c>
      <c r="F386" s="307">
        <v>0</v>
      </c>
      <c r="G386" s="307">
        <v>0</v>
      </c>
      <c r="H386" s="307">
        <v>0</v>
      </c>
      <c r="I386" s="307">
        <v>0</v>
      </c>
      <c r="J386" s="307">
        <v>0</v>
      </c>
      <c r="K386" s="307">
        <v>0</v>
      </c>
      <c r="L386" s="307">
        <v>0</v>
      </c>
      <c r="M386" s="307">
        <v>0</v>
      </c>
      <c r="N386" s="307">
        <v>12000</v>
      </c>
      <c r="O386" s="308">
        <v>12702</v>
      </c>
    </row>
    <row r="387" spans="1:15">
      <c r="A387" s="314" t="s">
        <v>1086</v>
      </c>
      <c r="B387" s="315" t="s">
        <v>1087</v>
      </c>
      <c r="C387" s="315" t="s">
        <v>365</v>
      </c>
      <c r="D387" s="307">
        <v>0</v>
      </c>
      <c r="E387" s="307">
        <v>0</v>
      </c>
      <c r="F387" s="307">
        <v>0</v>
      </c>
      <c r="G387" s="307">
        <v>0</v>
      </c>
      <c r="H387" s="307">
        <v>0</v>
      </c>
      <c r="I387" s="307">
        <v>0</v>
      </c>
      <c r="J387" s="307">
        <v>0</v>
      </c>
      <c r="K387" s="307">
        <v>0</v>
      </c>
      <c r="L387" s="307">
        <v>0</v>
      </c>
      <c r="M387" s="307">
        <v>0</v>
      </c>
      <c r="N387" s="307">
        <v>0</v>
      </c>
      <c r="O387" s="308">
        <v>149310</v>
      </c>
    </row>
    <row r="388" spans="1:15">
      <c r="A388" s="314" t="s">
        <v>1088</v>
      </c>
      <c r="B388" s="315" t="s">
        <v>1089</v>
      </c>
      <c r="C388" s="315" t="s">
        <v>365</v>
      </c>
      <c r="D388" s="307">
        <v>0</v>
      </c>
      <c r="E388" s="307">
        <v>0</v>
      </c>
      <c r="F388" s="307">
        <v>0</v>
      </c>
      <c r="G388" s="307">
        <v>0</v>
      </c>
      <c r="H388" s="307">
        <v>0</v>
      </c>
      <c r="I388" s="307">
        <v>0</v>
      </c>
      <c r="J388" s="307">
        <v>0</v>
      </c>
      <c r="K388" s="307">
        <v>0</v>
      </c>
      <c r="L388" s="307">
        <v>0</v>
      </c>
      <c r="M388" s="307">
        <v>0</v>
      </c>
      <c r="N388" s="307">
        <v>0</v>
      </c>
      <c r="O388" s="308">
        <v>298122.34000000003</v>
      </c>
    </row>
    <row r="389" spans="1:15">
      <c r="A389" s="314" t="s">
        <v>1090</v>
      </c>
      <c r="B389" s="315" t="s">
        <v>1091</v>
      </c>
      <c r="C389" s="315" t="s">
        <v>365</v>
      </c>
      <c r="D389" s="307">
        <v>0</v>
      </c>
      <c r="E389" s="307">
        <v>0</v>
      </c>
      <c r="F389" s="307">
        <v>0</v>
      </c>
      <c r="G389" s="307">
        <v>0</v>
      </c>
      <c r="H389" s="307">
        <v>0</v>
      </c>
      <c r="I389" s="307">
        <v>0</v>
      </c>
      <c r="J389" s="307">
        <v>0</v>
      </c>
      <c r="K389" s="307">
        <v>0</v>
      </c>
      <c r="L389" s="307">
        <v>0</v>
      </c>
      <c r="M389" s="307">
        <v>0</v>
      </c>
      <c r="N389" s="307">
        <v>0</v>
      </c>
      <c r="O389" s="308">
        <v>481272.9</v>
      </c>
    </row>
    <row r="390" spans="1:15">
      <c r="A390" s="314" t="s">
        <v>1092</v>
      </c>
      <c r="B390" s="315" t="s">
        <v>1075</v>
      </c>
      <c r="C390" s="315" t="s">
        <v>365</v>
      </c>
      <c r="D390" s="307">
        <v>0</v>
      </c>
      <c r="E390" s="307">
        <v>0</v>
      </c>
      <c r="F390" s="307">
        <v>0</v>
      </c>
      <c r="G390" s="307">
        <v>0</v>
      </c>
      <c r="H390" s="307">
        <v>0</v>
      </c>
      <c r="I390" s="307">
        <v>0</v>
      </c>
      <c r="J390" s="307">
        <v>0</v>
      </c>
      <c r="K390" s="307">
        <v>0</v>
      </c>
      <c r="L390" s="307">
        <v>0</v>
      </c>
      <c r="M390" s="307">
        <v>0</v>
      </c>
      <c r="N390" s="307">
        <v>0</v>
      </c>
      <c r="O390" s="308">
        <v>0</v>
      </c>
    </row>
    <row r="391" spans="1:15">
      <c r="A391" s="314" t="s">
        <v>1093</v>
      </c>
      <c r="B391" s="315" t="s">
        <v>893</v>
      </c>
      <c r="C391" s="315" t="s">
        <v>365</v>
      </c>
      <c r="D391" s="307">
        <v>656410</v>
      </c>
      <c r="E391" s="307">
        <v>0</v>
      </c>
      <c r="F391" s="307">
        <v>0</v>
      </c>
      <c r="G391" s="307">
        <v>656410</v>
      </c>
      <c r="H391" s="307">
        <v>1324446</v>
      </c>
      <c r="I391" s="307">
        <v>0</v>
      </c>
      <c r="J391" s="307">
        <v>1324446</v>
      </c>
      <c r="K391" s="307">
        <v>0</v>
      </c>
      <c r="L391" s="307">
        <v>1324446</v>
      </c>
      <c r="M391" s="307">
        <v>0</v>
      </c>
      <c r="N391" s="307">
        <v>0</v>
      </c>
      <c r="O391" s="308">
        <v>0</v>
      </c>
    </row>
    <row r="392" spans="1:15">
      <c r="A392" s="314" t="s">
        <v>1094</v>
      </c>
      <c r="B392" s="315" t="s">
        <v>895</v>
      </c>
      <c r="C392" s="315" t="s">
        <v>365</v>
      </c>
      <c r="D392" s="307">
        <v>2654</v>
      </c>
      <c r="E392" s="307">
        <v>0</v>
      </c>
      <c r="F392" s="307">
        <v>0</v>
      </c>
      <c r="G392" s="307">
        <v>2654</v>
      </c>
      <c r="H392" s="307">
        <v>3549</v>
      </c>
      <c r="I392" s="307">
        <v>0</v>
      </c>
      <c r="J392" s="307">
        <v>3549</v>
      </c>
      <c r="K392" s="307">
        <v>0</v>
      </c>
      <c r="L392" s="307">
        <v>3549</v>
      </c>
      <c r="M392" s="307">
        <v>0</v>
      </c>
      <c r="N392" s="307">
        <v>0</v>
      </c>
      <c r="O392" s="308">
        <v>0</v>
      </c>
    </row>
    <row r="393" spans="1:15">
      <c r="A393" s="314" t="s">
        <v>1095</v>
      </c>
      <c r="B393" s="315" t="s">
        <v>1096</v>
      </c>
      <c r="C393" s="315" t="s">
        <v>365</v>
      </c>
      <c r="D393" s="307">
        <v>10997</v>
      </c>
      <c r="E393" s="307">
        <v>0</v>
      </c>
      <c r="F393" s="307">
        <v>0</v>
      </c>
      <c r="G393" s="307">
        <v>10997</v>
      </c>
      <c r="H393" s="307">
        <v>22318</v>
      </c>
      <c r="I393" s="307">
        <v>0</v>
      </c>
      <c r="J393" s="307">
        <v>22318</v>
      </c>
      <c r="K393" s="307">
        <v>0</v>
      </c>
      <c r="L393" s="307">
        <v>22318</v>
      </c>
      <c r="M393" s="307">
        <v>0</v>
      </c>
      <c r="N393" s="307">
        <v>0</v>
      </c>
      <c r="O393" s="308">
        <v>0</v>
      </c>
    </row>
    <row r="394" spans="1:15">
      <c r="A394" s="314" t="s">
        <v>1097</v>
      </c>
      <c r="B394" s="315" t="s">
        <v>1098</v>
      </c>
      <c r="C394" s="315" t="s">
        <v>365</v>
      </c>
      <c r="D394" s="307">
        <v>15983.77</v>
      </c>
      <c r="E394" s="307">
        <v>8137.23</v>
      </c>
      <c r="F394" s="307">
        <v>0</v>
      </c>
      <c r="G394" s="307">
        <v>24121</v>
      </c>
      <c r="H394" s="307">
        <v>57430.6</v>
      </c>
      <c r="I394" s="307">
        <v>0</v>
      </c>
      <c r="J394" s="307">
        <v>57430.6</v>
      </c>
      <c r="K394" s="307">
        <v>0</v>
      </c>
      <c r="L394" s="307">
        <v>57430.6</v>
      </c>
      <c r="M394" s="307">
        <v>0</v>
      </c>
      <c r="N394" s="307">
        <v>0</v>
      </c>
      <c r="O394" s="308">
        <v>0</v>
      </c>
    </row>
    <row r="395" spans="1:15">
      <c r="A395" s="314" t="s">
        <v>1099</v>
      </c>
      <c r="B395" s="315" t="s">
        <v>1100</v>
      </c>
      <c r="C395" s="315" t="s">
        <v>365</v>
      </c>
      <c r="D395" s="307">
        <v>27035.96</v>
      </c>
      <c r="E395" s="307">
        <v>0</v>
      </c>
      <c r="F395" s="307">
        <v>0</v>
      </c>
      <c r="G395" s="307">
        <v>27035.96</v>
      </c>
      <c r="H395" s="307">
        <v>49907.6</v>
      </c>
      <c r="I395" s="307">
        <v>0</v>
      </c>
      <c r="J395" s="307">
        <v>49907.6</v>
      </c>
      <c r="K395" s="307">
        <v>0</v>
      </c>
      <c r="L395" s="307">
        <v>49907.6</v>
      </c>
      <c r="M395" s="307">
        <v>0</v>
      </c>
      <c r="N395" s="307">
        <v>0</v>
      </c>
      <c r="O395" s="308">
        <v>0</v>
      </c>
    </row>
    <row r="396" spans="1:15">
      <c r="A396" s="314" t="s">
        <v>1101</v>
      </c>
      <c r="B396" s="315" t="s">
        <v>1102</v>
      </c>
      <c r="C396" s="315" t="s">
        <v>365</v>
      </c>
      <c r="D396" s="307">
        <v>4381.72</v>
      </c>
      <c r="E396" s="307">
        <v>0</v>
      </c>
      <c r="F396" s="307">
        <v>0</v>
      </c>
      <c r="G396" s="307">
        <v>4381.72</v>
      </c>
      <c r="H396" s="307">
        <v>4381.72</v>
      </c>
      <c r="I396" s="307">
        <v>0</v>
      </c>
      <c r="J396" s="307">
        <v>4381.72</v>
      </c>
      <c r="K396" s="307">
        <v>0</v>
      </c>
      <c r="L396" s="307">
        <v>4381.72</v>
      </c>
      <c r="M396" s="307">
        <v>0</v>
      </c>
      <c r="N396" s="307">
        <v>0</v>
      </c>
      <c r="O396" s="308">
        <v>0</v>
      </c>
    </row>
    <row r="397" spans="1:15">
      <c r="A397" s="314" t="s">
        <v>1103</v>
      </c>
      <c r="B397" s="315" t="s">
        <v>1104</v>
      </c>
      <c r="C397" s="315" t="s">
        <v>365</v>
      </c>
      <c r="D397" s="307">
        <v>11707.7</v>
      </c>
      <c r="E397" s="307">
        <v>0</v>
      </c>
      <c r="F397" s="307">
        <v>0</v>
      </c>
      <c r="G397" s="307">
        <v>11707.7</v>
      </c>
      <c r="H397" s="307">
        <v>14709.4</v>
      </c>
      <c r="I397" s="307">
        <v>0</v>
      </c>
      <c r="J397" s="307">
        <v>14709.4</v>
      </c>
      <c r="K397" s="307">
        <v>0</v>
      </c>
      <c r="L397" s="307">
        <v>14709.4</v>
      </c>
      <c r="M397" s="307">
        <v>0</v>
      </c>
      <c r="N397" s="307">
        <v>0</v>
      </c>
      <c r="O397" s="308">
        <v>0</v>
      </c>
    </row>
    <row r="398" spans="1:15">
      <c r="A398" s="314" t="s">
        <v>1105</v>
      </c>
      <c r="B398" s="315" t="s">
        <v>1106</v>
      </c>
      <c r="C398" s="315" t="s">
        <v>365</v>
      </c>
      <c r="D398" s="307">
        <v>2009.64</v>
      </c>
      <c r="E398" s="307">
        <v>1473.36</v>
      </c>
      <c r="F398" s="307">
        <v>0</v>
      </c>
      <c r="G398" s="307">
        <v>3483</v>
      </c>
      <c r="H398" s="307">
        <v>8928.64</v>
      </c>
      <c r="I398" s="307">
        <v>0</v>
      </c>
      <c r="J398" s="307">
        <v>8928.64</v>
      </c>
      <c r="K398" s="307">
        <v>0</v>
      </c>
      <c r="L398" s="307">
        <v>8928.64</v>
      </c>
      <c r="M398" s="307">
        <v>0</v>
      </c>
      <c r="N398" s="307">
        <v>0</v>
      </c>
      <c r="O398" s="308">
        <v>0</v>
      </c>
    </row>
    <row r="399" spans="1:15">
      <c r="A399" s="314" t="s">
        <v>1107</v>
      </c>
      <c r="B399" s="315" t="s">
        <v>1108</v>
      </c>
      <c r="C399" s="315" t="s">
        <v>365</v>
      </c>
      <c r="D399" s="307">
        <v>1040</v>
      </c>
      <c r="E399" s="307">
        <v>0</v>
      </c>
      <c r="F399" s="307">
        <v>0</v>
      </c>
      <c r="G399" s="307">
        <v>1040</v>
      </c>
      <c r="H399" s="307">
        <v>1040</v>
      </c>
      <c r="I399" s="307">
        <v>0</v>
      </c>
      <c r="J399" s="307">
        <v>1040</v>
      </c>
      <c r="K399" s="307">
        <v>0</v>
      </c>
      <c r="L399" s="307">
        <v>1040</v>
      </c>
      <c r="M399" s="307">
        <v>0</v>
      </c>
      <c r="N399" s="307">
        <v>0</v>
      </c>
      <c r="O399" s="308">
        <v>0</v>
      </c>
    </row>
    <row r="400" spans="1:15">
      <c r="A400" s="314" t="s">
        <v>1109</v>
      </c>
      <c r="B400" s="315" t="s">
        <v>911</v>
      </c>
      <c r="C400" s="315" t="s">
        <v>365</v>
      </c>
      <c r="D400" s="307">
        <v>3413.1</v>
      </c>
      <c r="E400" s="307">
        <v>-1390</v>
      </c>
      <c r="F400" s="307">
        <v>0</v>
      </c>
      <c r="G400" s="307">
        <v>2023.1</v>
      </c>
      <c r="H400" s="307">
        <v>8794.6299999999992</v>
      </c>
      <c r="I400" s="307">
        <v>0</v>
      </c>
      <c r="J400" s="307">
        <v>8794.6299999999992</v>
      </c>
      <c r="K400" s="307">
        <v>0</v>
      </c>
      <c r="L400" s="307">
        <v>8794.6299999999992</v>
      </c>
      <c r="M400" s="307">
        <v>0</v>
      </c>
      <c r="N400" s="307">
        <v>0</v>
      </c>
      <c r="O400" s="308">
        <v>0</v>
      </c>
    </row>
    <row r="401" spans="1:15">
      <c r="A401" s="314" t="s">
        <v>1110</v>
      </c>
      <c r="B401" s="315" t="s">
        <v>1111</v>
      </c>
      <c r="C401" s="315" t="s">
        <v>365</v>
      </c>
      <c r="D401" s="307">
        <v>35788.32</v>
      </c>
      <c r="E401" s="307">
        <v>0</v>
      </c>
      <c r="F401" s="307">
        <v>0</v>
      </c>
      <c r="G401" s="307">
        <v>35788.32</v>
      </c>
      <c r="H401" s="307">
        <v>35788.32</v>
      </c>
      <c r="I401" s="307">
        <v>0</v>
      </c>
      <c r="J401" s="307">
        <v>35788.32</v>
      </c>
      <c r="K401" s="307">
        <v>0</v>
      </c>
      <c r="L401" s="307">
        <v>35788.32</v>
      </c>
      <c r="M401" s="307">
        <v>0</v>
      </c>
      <c r="N401" s="307">
        <v>0</v>
      </c>
      <c r="O401" s="308">
        <v>0</v>
      </c>
    </row>
    <row r="402" spans="1:15">
      <c r="A402" s="314" t="s">
        <v>1112</v>
      </c>
      <c r="B402" s="315" t="s">
        <v>1113</v>
      </c>
      <c r="C402" s="315" t="s">
        <v>365</v>
      </c>
      <c r="D402" s="307">
        <v>6807.4</v>
      </c>
      <c r="E402" s="307">
        <v>0</v>
      </c>
      <c r="F402" s="307">
        <v>0</v>
      </c>
      <c r="G402" s="307">
        <v>6807.4</v>
      </c>
      <c r="H402" s="307">
        <v>12430.08</v>
      </c>
      <c r="I402" s="307">
        <v>0</v>
      </c>
      <c r="J402" s="307">
        <v>12430.08</v>
      </c>
      <c r="K402" s="307">
        <v>0</v>
      </c>
      <c r="L402" s="307">
        <v>12430.08</v>
      </c>
      <c r="M402" s="307">
        <v>0</v>
      </c>
      <c r="N402" s="307">
        <v>0</v>
      </c>
      <c r="O402" s="308">
        <v>0</v>
      </c>
    </row>
    <row r="403" spans="1:15">
      <c r="A403" s="314" t="s">
        <v>1114</v>
      </c>
      <c r="B403" s="315" t="s">
        <v>1115</v>
      </c>
      <c r="C403" s="315" t="s">
        <v>365</v>
      </c>
      <c r="D403" s="307">
        <v>3856.75</v>
      </c>
      <c r="E403" s="307">
        <v>0</v>
      </c>
      <c r="F403" s="307">
        <v>0</v>
      </c>
      <c r="G403" s="307">
        <v>3856.75</v>
      </c>
      <c r="H403" s="307">
        <v>3856.82</v>
      </c>
      <c r="I403" s="307">
        <v>0</v>
      </c>
      <c r="J403" s="307">
        <v>3856.82</v>
      </c>
      <c r="K403" s="307">
        <v>0</v>
      </c>
      <c r="L403" s="307">
        <v>3856.82</v>
      </c>
      <c r="M403" s="307">
        <v>0</v>
      </c>
      <c r="N403" s="307">
        <v>0</v>
      </c>
      <c r="O403" s="308">
        <v>0</v>
      </c>
    </row>
    <row r="404" spans="1:15">
      <c r="A404" s="314" t="s">
        <v>1116</v>
      </c>
      <c r="B404" s="315" t="s">
        <v>1117</v>
      </c>
      <c r="C404" s="315" t="s">
        <v>365</v>
      </c>
      <c r="D404" s="307">
        <v>42840</v>
      </c>
      <c r="E404" s="307">
        <v>0</v>
      </c>
      <c r="F404" s="307">
        <v>0</v>
      </c>
      <c r="G404" s="307">
        <v>42840</v>
      </c>
      <c r="H404" s="307">
        <v>85680</v>
      </c>
      <c r="I404" s="307">
        <v>0</v>
      </c>
      <c r="J404" s="307">
        <v>85680</v>
      </c>
      <c r="K404" s="307">
        <v>0</v>
      </c>
      <c r="L404" s="307">
        <v>85680</v>
      </c>
      <c r="M404" s="307">
        <v>0</v>
      </c>
      <c r="N404" s="307">
        <v>0</v>
      </c>
      <c r="O404" s="308">
        <v>0</v>
      </c>
    </row>
    <row r="405" spans="1:15">
      <c r="A405" s="314" t="s">
        <v>1118</v>
      </c>
      <c r="B405" s="315" t="s">
        <v>1119</v>
      </c>
      <c r="C405" s="315" t="s">
        <v>365</v>
      </c>
      <c r="D405" s="307">
        <v>33396.839999999997</v>
      </c>
      <c r="E405" s="307">
        <v>0</v>
      </c>
      <c r="F405" s="307">
        <v>0</v>
      </c>
      <c r="G405" s="307">
        <v>33396.839999999997</v>
      </c>
      <c r="H405" s="307">
        <v>66793.679999999993</v>
      </c>
      <c r="I405" s="307">
        <v>0</v>
      </c>
      <c r="J405" s="307">
        <v>66793.679999999993</v>
      </c>
      <c r="K405" s="307">
        <v>0</v>
      </c>
      <c r="L405" s="307">
        <v>66793.679999999993</v>
      </c>
      <c r="M405" s="307">
        <v>0</v>
      </c>
      <c r="N405" s="307">
        <v>0</v>
      </c>
      <c r="O405" s="308">
        <v>0</v>
      </c>
    </row>
    <row r="406" spans="1:15">
      <c r="A406" s="314" t="s">
        <v>1120</v>
      </c>
      <c r="B406" s="315" t="s">
        <v>1071</v>
      </c>
      <c r="C406" s="315" t="s">
        <v>365</v>
      </c>
      <c r="D406" s="307">
        <v>0</v>
      </c>
      <c r="E406" s="307">
        <v>0</v>
      </c>
      <c r="F406" s="307">
        <v>0</v>
      </c>
      <c r="G406" s="307">
        <v>0</v>
      </c>
      <c r="H406" s="307">
        <v>6693.79</v>
      </c>
      <c r="I406" s="307">
        <v>0</v>
      </c>
      <c r="J406" s="307">
        <v>6693.79</v>
      </c>
      <c r="K406" s="307">
        <v>0</v>
      </c>
      <c r="L406" s="307">
        <v>6693.79</v>
      </c>
      <c r="M406" s="307">
        <v>0</v>
      </c>
      <c r="N406" s="307">
        <v>0</v>
      </c>
      <c r="O406" s="308">
        <v>0</v>
      </c>
    </row>
    <row r="407" spans="1:15">
      <c r="A407" s="314" t="s">
        <v>1121</v>
      </c>
      <c r="B407" s="315" t="s">
        <v>1122</v>
      </c>
      <c r="C407" s="315" t="s">
        <v>365</v>
      </c>
      <c r="D407" s="307">
        <v>3609.02</v>
      </c>
      <c r="E407" s="307">
        <v>-1807.04</v>
      </c>
      <c r="F407" s="307">
        <v>0</v>
      </c>
      <c r="G407" s="307">
        <v>1801.98</v>
      </c>
      <c r="H407" s="307">
        <v>3609.02</v>
      </c>
      <c r="I407" s="307">
        <v>0</v>
      </c>
      <c r="J407" s="307">
        <v>3609.02</v>
      </c>
      <c r="K407" s="307">
        <v>0</v>
      </c>
      <c r="L407" s="307">
        <v>3609.02</v>
      </c>
      <c r="M407" s="307">
        <v>0</v>
      </c>
      <c r="N407" s="307">
        <v>0</v>
      </c>
      <c r="O407" s="308">
        <v>0</v>
      </c>
    </row>
    <row r="408" spans="1:15">
      <c r="A408" s="314" t="s">
        <v>1123</v>
      </c>
      <c r="B408" s="315" t="s">
        <v>1124</v>
      </c>
      <c r="C408" s="315" t="s">
        <v>365</v>
      </c>
      <c r="D408" s="307">
        <v>8854.7199999999993</v>
      </c>
      <c r="E408" s="307">
        <v>167.77</v>
      </c>
      <c r="F408" s="307">
        <v>0</v>
      </c>
      <c r="G408" s="307">
        <v>9022.49</v>
      </c>
      <c r="H408" s="307">
        <v>17024.89</v>
      </c>
      <c r="I408" s="307">
        <v>0</v>
      </c>
      <c r="J408" s="307">
        <v>17024.89</v>
      </c>
      <c r="K408" s="307">
        <v>0</v>
      </c>
      <c r="L408" s="307">
        <v>17024.89</v>
      </c>
      <c r="M408" s="307">
        <v>0</v>
      </c>
      <c r="N408" s="307">
        <v>0</v>
      </c>
      <c r="O408" s="308">
        <v>0</v>
      </c>
    </row>
    <row r="409" spans="1:15">
      <c r="A409" s="314" t="s">
        <v>1125</v>
      </c>
      <c r="B409" s="315" t="s">
        <v>1126</v>
      </c>
      <c r="C409" s="315" t="s">
        <v>365</v>
      </c>
      <c r="D409" s="307">
        <v>20043.599999999999</v>
      </c>
      <c r="E409" s="307">
        <v>-3710.9</v>
      </c>
      <c r="F409" s="307">
        <v>0</v>
      </c>
      <c r="G409" s="307">
        <v>16332.7</v>
      </c>
      <c r="H409" s="307">
        <v>31234.98</v>
      </c>
      <c r="I409" s="307">
        <v>0</v>
      </c>
      <c r="J409" s="307">
        <v>31234.98</v>
      </c>
      <c r="K409" s="307">
        <v>0</v>
      </c>
      <c r="L409" s="307">
        <v>31234.98</v>
      </c>
      <c r="M409" s="307">
        <v>0</v>
      </c>
      <c r="N409" s="307">
        <v>0</v>
      </c>
      <c r="O409" s="308">
        <v>0</v>
      </c>
    </row>
    <row r="410" spans="1:15">
      <c r="A410" s="314" t="s">
        <v>1127</v>
      </c>
      <c r="B410" s="315" t="s">
        <v>1128</v>
      </c>
      <c r="C410" s="315" t="s">
        <v>365</v>
      </c>
      <c r="D410" s="307">
        <v>2496</v>
      </c>
      <c r="E410" s="307">
        <v>0</v>
      </c>
      <c r="F410" s="307">
        <v>0</v>
      </c>
      <c r="G410" s="307">
        <v>2496</v>
      </c>
      <c r="H410" s="307">
        <v>3706</v>
      </c>
      <c r="I410" s="307">
        <v>0</v>
      </c>
      <c r="J410" s="307">
        <v>3706</v>
      </c>
      <c r="K410" s="307">
        <v>0</v>
      </c>
      <c r="L410" s="307">
        <v>3706</v>
      </c>
      <c r="M410" s="307">
        <v>0</v>
      </c>
      <c r="N410" s="307">
        <v>0</v>
      </c>
      <c r="O410" s="308">
        <v>0</v>
      </c>
    </row>
    <row r="411" spans="1:15">
      <c r="A411" s="314" t="s">
        <v>1129</v>
      </c>
      <c r="B411" s="315" t="s">
        <v>929</v>
      </c>
      <c r="C411" s="315" t="s">
        <v>365</v>
      </c>
      <c r="D411" s="307">
        <v>33305</v>
      </c>
      <c r="E411" s="307">
        <v>0</v>
      </c>
      <c r="F411" s="307">
        <v>0</v>
      </c>
      <c r="G411" s="307">
        <v>33305</v>
      </c>
      <c r="H411" s="307">
        <v>33305</v>
      </c>
      <c r="I411" s="307">
        <v>33305</v>
      </c>
      <c r="J411" s="307">
        <v>66610</v>
      </c>
      <c r="K411" s="307">
        <v>0</v>
      </c>
      <c r="L411" s="307">
        <v>66610</v>
      </c>
      <c r="M411" s="307">
        <v>-33988.5</v>
      </c>
      <c r="N411" s="307">
        <v>0</v>
      </c>
      <c r="O411" s="308">
        <v>0</v>
      </c>
    </row>
    <row r="412" spans="1:15">
      <c r="A412" s="314" t="s">
        <v>1130</v>
      </c>
      <c r="B412" s="315" t="s">
        <v>931</v>
      </c>
      <c r="C412" s="315" t="s">
        <v>365</v>
      </c>
      <c r="D412" s="307">
        <v>1347484</v>
      </c>
      <c r="E412" s="307">
        <v>0</v>
      </c>
      <c r="F412" s="307">
        <v>0</v>
      </c>
      <c r="G412" s="307">
        <v>1347484</v>
      </c>
      <c r="H412" s="307">
        <v>2597564</v>
      </c>
      <c r="I412" s="307">
        <v>0</v>
      </c>
      <c r="J412" s="307">
        <v>2597564</v>
      </c>
      <c r="K412" s="307">
        <v>0</v>
      </c>
      <c r="L412" s="307">
        <v>2597564</v>
      </c>
      <c r="M412" s="307">
        <v>0</v>
      </c>
      <c r="N412" s="307">
        <v>0</v>
      </c>
      <c r="O412" s="308">
        <v>0</v>
      </c>
    </row>
    <row r="413" spans="1:15">
      <c r="A413" s="314" t="s">
        <v>1131</v>
      </c>
      <c r="B413" s="315" t="s">
        <v>933</v>
      </c>
      <c r="C413" s="315" t="s">
        <v>365</v>
      </c>
      <c r="D413" s="307">
        <v>-100</v>
      </c>
      <c r="E413" s="307">
        <v>100</v>
      </c>
      <c r="F413" s="307">
        <v>0</v>
      </c>
      <c r="G413" s="307">
        <v>0</v>
      </c>
      <c r="H413" s="307">
        <v>560</v>
      </c>
      <c r="I413" s="307">
        <v>0</v>
      </c>
      <c r="J413" s="307">
        <v>560</v>
      </c>
      <c r="K413" s="307">
        <v>0</v>
      </c>
      <c r="L413" s="307">
        <v>560</v>
      </c>
      <c r="M413" s="307">
        <v>0</v>
      </c>
      <c r="N413" s="307">
        <v>0</v>
      </c>
      <c r="O413" s="308">
        <v>0</v>
      </c>
    </row>
    <row r="414" spans="1:15">
      <c r="A414" s="314" t="s">
        <v>1132</v>
      </c>
      <c r="B414" s="315" t="s">
        <v>935</v>
      </c>
      <c r="C414" s="315" t="s">
        <v>365</v>
      </c>
      <c r="D414" s="307">
        <v>34309</v>
      </c>
      <c r="E414" s="307">
        <v>0</v>
      </c>
      <c r="F414" s="307">
        <v>0</v>
      </c>
      <c r="G414" s="307">
        <v>34309</v>
      </c>
      <c r="H414" s="307">
        <v>65626</v>
      </c>
      <c r="I414" s="307">
        <v>0</v>
      </c>
      <c r="J414" s="307">
        <v>65626</v>
      </c>
      <c r="K414" s="307">
        <v>0</v>
      </c>
      <c r="L414" s="307">
        <v>65626</v>
      </c>
      <c r="M414" s="307">
        <v>0</v>
      </c>
      <c r="N414" s="307">
        <v>0</v>
      </c>
      <c r="O414" s="308">
        <v>0</v>
      </c>
    </row>
    <row r="415" spans="1:15">
      <c r="A415" s="314" t="s">
        <v>1133</v>
      </c>
      <c r="B415" s="315" t="s">
        <v>937</v>
      </c>
      <c r="C415" s="315" t="s">
        <v>365</v>
      </c>
      <c r="D415" s="307">
        <v>33459.75</v>
      </c>
      <c r="E415" s="307">
        <v>16472.25</v>
      </c>
      <c r="F415" s="307">
        <v>0</v>
      </c>
      <c r="G415" s="307">
        <v>49932</v>
      </c>
      <c r="H415" s="307">
        <v>90176</v>
      </c>
      <c r="I415" s="307">
        <v>0</v>
      </c>
      <c r="J415" s="307">
        <v>90176</v>
      </c>
      <c r="K415" s="307">
        <v>0</v>
      </c>
      <c r="L415" s="307">
        <v>90176</v>
      </c>
      <c r="M415" s="307">
        <v>0</v>
      </c>
      <c r="N415" s="307">
        <v>0</v>
      </c>
      <c r="O415" s="308">
        <v>0</v>
      </c>
    </row>
    <row r="416" spans="1:15">
      <c r="A416" s="314" t="s">
        <v>1134</v>
      </c>
      <c r="B416" s="315" t="s">
        <v>939</v>
      </c>
      <c r="C416" s="315" t="s">
        <v>365</v>
      </c>
      <c r="D416" s="307">
        <v>97406.37</v>
      </c>
      <c r="E416" s="307">
        <v>170662.02</v>
      </c>
      <c r="F416" s="307">
        <v>0</v>
      </c>
      <c r="G416" s="307">
        <v>268068.39</v>
      </c>
      <c r="H416" s="307">
        <v>176112.14</v>
      </c>
      <c r="I416" s="307">
        <v>159428.26999999999</v>
      </c>
      <c r="J416" s="307">
        <v>335540.40999999997</v>
      </c>
      <c r="K416" s="307">
        <v>0</v>
      </c>
      <c r="L416" s="307">
        <v>335540.40999999997</v>
      </c>
      <c r="M416" s="307">
        <v>0</v>
      </c>
      <c r="N416" s="307">
        <v>0</v>
      </c>
      <c r="O416" s="308">
        <v>0</v>
      </c>
    </row>
    <row r="417" spans="1:15">
      <c r="A417" s="314" t="s">
        <v>1135</v>
      </c>
      <c r="B417" s="315" t="s">
        <v>941</v>
      </c>
      <c r="C417" s="315" t="s">
        <v>365</v>
      </c>
      <c r="D417" s="307">
        <v>7538.19</v>
      </c>
      <c r="E417" s="307">
        <v>3268.34</v>
      </c>
      <c r="F417" s="307">
        <v>0</v>
      </c>
      <c r="G417" s="307">
        <v>10806.53</v>
      </c>
      <c r="H417" s="307">
        <v>11342.53</v>
      </c>
      <c r="I417" s="307">
        <v>0</v>
      </c>
      <c r="J417" s="307">
        <v>11342.53</v>
      </c>
      <c r="K417" s="307">
        <v>0</v>
      </c>
      <c r="L417" s="307">
        <v>11342.53</v>
      </c>
      <c r="M417" s="307">
        <v>0</v>
      </c>
      <c r="N417" s="307">
        <v>0</v>
      </c>
      <c r="O417" s="308">
        <v>0</v>
      </c>
    </row>
    <row r="418" spans="1:15">
      <c r="A418" s="314" t="s">
        <v>1136</v>
      </c>
      <c r="B418" s="315" t="s">
        <v>943</v>
      </c>
      <c r="C418" s="315" t="s">
        <v>365</v>
      </c>
      <c r="D418" s="307">
        <v>57368.42</v>
      </c>
      <c r="E418" s="307">
        <v>0</v>
      </c>
      <c r="F418" s="307">
        <v>0</v>
      </c>
      <c r="G418" s="307">
        <v>57368.42</v>
      </c>
      <c r="H418" s="307">
        <v>122222.85</v>
      </c>
      <c r="I418" s="307">
        <v>0</v>
      </c>
      <c r="J418" s="307">
        <v>122222.85</v>
      </c>
      <c r="K418" s="307">
        <v>0</v>
      </c>
      <c r="L418" s="307">
        <v>122222.85</v>
      </c>
      <c r="M418" s="307">
        <v>0</v>
      </c>
      <c r="N418" s="307">
        <v>0</v>
      </c>
      <c r="O418" s="308">
        <v>0</v>
      </c>
    </row>
    <row r="419" spans="1:15">
      <c r="A419" s="314" t="s">
        <v>1137</v>
      </c>
      <c r="B419" s="315" t="s">
        <v>1138</v>
      </c>
      <c r="C419" s="315" t="s">
        <v>365</v>
      </c>
      <c r="D419" s="307">
        <v>32940</v>
      </c>
      <c r="E419" s="307">
        <v>-7704</v>
      </c>
      <c r="F419" s="307">
        <v>0</v>
      </c>
      <c r="G419" s="307">
        <v>25236</v>
      </c>
      <c r="H419" s="307">
        <v>32940</v>
      </c>
      <c r="I419" s="307">
        <v>0</v>
      </c>
      <c r="J419" s="307">
        <v>32940</v>
      </c>
      <c r="K419" s="307">
        <v>0</v>
      </c>
      <c r="L419" s="307">
        <v>32940</v>
      </c>
      <c r="M419" s="307">
        <v>0</v>
      </c>
      <c r="N419" s="307">
        <v>0</v>
      </c>
      <c r="O419" s="308">
        <v>0</v>
      </c>
    </row>
    <row r="420" spans="1:15">
      <c r="A420" s="314" t="s">
        <v>1139</v>
      </c>
      <c r="B420" s="315" t="s">
        <v>1140</v>
      </c>
      <c r="C420" s="315" t="s">
        <v>365</v>
      </c>
      <c r="D420" s="307">
        <v>3200706</v>
      </c>
      <c r="E420" s="307">
        <v>-43082</v>
      </c>
      <c r="F420" s="307">
        <v>0</v>
      </c>
      <c r="G420" s="307">
        <v>3157624</v>
      </c>
      <c r="H420" s="307">
        <v>5685515</v>
      </c>
      <c r="I420" s="307">
        <v>-7950</v>
      </c>
      <c r="J420" s="307">
        <v>5677565</v>
      </c>
      <c r="K420" s="307">
        <v>0</v>
      </c>
      <c r="L420" s="307">
        <v>5677565</v>
      </c>
      <c r="M420" s="307">
        <v>0</v>
      </c>
      <c r="N420" s="307">
        <v>0</v>
      </c>
      <c r="O420" s="308">
        <v>0</v>
      </c>
    </row>
    <row r="421" spans="1:15">
      <c r="A421" s="314" t="s">
        <v>1141</v>
      </c>
      <c r="B421" s="315" t="s">
        <v>1142</v>
      </c>
      <c r="C421" s="315" t="s">
        <v>365</v>
      </c>
      <c r="D421" s="307">
        <v>63618.6</v>
      </c>
      <c r="E421" s="307">
        <v>150</v>
      </c>
      <c r="F421" s="307">
        <v>0</v>
      </c>
      <c r="G421" s="307">
        <v>63768.6</v>
      </c>
      <c r="H421" s="307">
        <v>132633.23000000001</v>
      </c>
      <c r="I421" s="307">
        <v>0</v>
      </c>
      <c r="J421" s="307">
        <v>132633.23000000001</v>
      </c>
      <c r="K421" s="307">
        <v>0</v>
      </c>
      <c r="L421" s="307">
        <v>132633.23000000001</v>
      </c>
      <c r="M421" s="307">
        <v>0</v>
      </c>
      <c r="N421" s="307">
        <v>0</v>
      </c>
      <c r="O421" s="308">
        <v>0</v>
      </c>
    </row>
    <row r="422" spans="1:15">
      <c r="A422" s="314" t="s">
        <v>1143</v>
      </c>
      <c r="B422" s="315" t="s">
        <v>951</v>
      </c>
      <c r="C422" s="315" t="s">
        <v>365</v>
      </c>
      <c r="D422" s="307">
        <v>12564.93</v>
      </c>
      <c r="E422" s="307">
        <v>-3190</v>
      </c>
      <c r="F422" s="307">
        <v>0</v>
      </c>
      <c r="G422" s="307">
        <v>9374.93</v>
      </c>
      <c r="H422" s="307">
        <v>24658.14</v>
      </c>
      <c r="I422" s="307">
        <v>0</v>
      </c>
      <c r="J422" s="307">
        <v>24658.14</v>
      </c>
      <c r="K422" s="307">
        <v>0</v>
      </c>
      <c r="L422" s="307">
        <v>24658.14</v>
      </c>
      <c r="M422" s="307">
        <v>0</v>
      </c>
      <c r="N422" s="307">
        <v>0</v>
      </c>
      <c r="O422" s="308">
        <v>0</v>
      </c>
    </row>
    <row r="423" spans="1:15">
      <c r="A423" s="314" t="s">
        <v>1144</v>
      </c>
      <c r="B423" s="315" t="s">
        <v>1145</v>
      </c>
      <c r="C423" s="315" t="s">
        <v>365</v>
      </c>
      <c r="D423" s="307">
        <v>425</v>
      </c>
      <c r="E423" s="307">
        <v>0</v>
      </c>
      <c r="F423" s="307">
        <v>0</v>
      </c>
      <c r="G423" s="307">
        <v>425</v>
      </c>
      <c r="H423" s="307">
        <v>425</v>
      </c>
      <c r="I423" s="307">
        <v>0</v>
      </c>
      <c r="J423" s="307">
        <v>425</v>
      </c>
      <c r="K423" s="307">
        <v>0</v>
      </c>
      <c r="L423" s="307">
        <v>425</v>
      </c>
      <c r="M423" s="307">
        <v>0</v>
      </c>
      <c r="N423" s="307">
        <v>0</v>
      </c>
      <c r="O423" s="308">
        <v>0</v>
      </c>
    </row>
    <row r="424" spans="1:15">
      <c r="A424" s="314" t="s">
        <v>1146</v>
      </c>
      <c r="B424" s="315" t="s">
        <v>955</v>
      </c>
      <c r="C424" s="315" t="s">
        <v>365</v>
      </c>
      <c r="D424" s="307">
        <v>36043.29</v>
      </c>
      <c r="E424" s="307">
        <v>0</v>
      </c>
      <c r="F424" s="307">
        <v>0</v>
      </c>
      <c r="G424" s="307">
        <v>36043.29</v>
      </c>
      <c r="H424" s="307">
        <v>54978.9</v>
      </c>
      <c r="I424" s="307">
        <v>0</v>
      </c>
      <c r="J424" s="307">
        <v>54978.9</v>
      </c>
      <c r="K424" s="307">
        <v>0</v>
      </c>
      <c r="L424" s="307">
        <v>54978.9</v>
      </c>
      <c r="M424" s="307">
        <v>0</v>
      </c>
      <c r="N424" s="307">
        <v>0</v>
      </c>
      <c r="O424" s="308">
        <v>0</v>
      </c>
    </row>
    <row r="425" spans="1:15">
      <c r="A425" s="314" t="s">
        <v>1147</v>
      </c>
      <c r="B425" s="315" t="s">
        <v>959</v>
      </c>
      <c r="C425" s="315" t="s">
        <v>365</v>
      </c>
      <c r="D425" s="307">
        <v>0.01</v>
      </c>
      <c r="E425" s="307">
        <v>0</v>
      </c>
      <c r="F425" s="307">
        <v>0</v>
      </c>
      <c r="G425" s="307">
        <v>0.01</v>
      </c>
      <c r="H425" s="307">
        <v>4280.01</v>
      </c>
      <c r="I425" s="307">
        <v>0</v>
      </c>
      <c r="J425" s="307">
        <v>4280.01</v>
      </c>
      <c r="K425" s="307">
        <v>0</v>
      </c>
      <c r="L425" s="307">
        <v>4280.01</v>
      </c>
      <c r="M425" s="307">
        <v>0</v>
      </c>
      <c r="N425" s="307">
        <v>0</v>
      </c>
      <c r="O425" s="308">
        <v>0</v>
      </c>
    </row>
    <row r="426" spans="1:15">
      <c r="A426" s="314" t="s">
        <v>1148</v>
      </c>
      <c r="B426" s="315" t="s">
        <v>1149</v>
      </c>
      <c r="C426" s="315" t="s">
        <v>365</v>
      </c>
      <c r="D426" s="307">
        <v>43953.22</v>
      </c>
      <c r="E426" s="307">
        <v>0</v>
      </c>
      <c r="F426" s="307">
        <v>0</v>
      </c>
      <c r="G426" s="307">
        <v>43953.22</v>
      </c>
      <c r="H426" s="307">
        <v>86793.22</v>
      </c>
      <c r="I426" s="307">
        <v>0</v>
      </c>
      <c r="J426" s="307">
        <v>86793.22</v>
      </c>
      <c r="K426" s="307">
        <v>0</v>
      </c>
      <c r="L426" s="307">
        <v>86793.22</v>
      </c>
      <c r="M426" s="307">
        <v>0</v>
      </c>
      <c r="N426" s="307">
        <v>0</v>
      </c>
      <c r="O426" s="308">
        <v>0</v>
      </c>
    </row>
    <row r="427" spans="1:15">
      <c r="A427" s="314" t="s">
        <v>1150</v>
      </c>
      <c r="B427" s="315" t="s">
        <v>1151</v>
      </c>
      <c r="C427" s="315" t="s">
        <v>365</v>
      </c>
      <c r="D427" s="307">
        <v>32283.62</v>
      </c>
      <c r="E427" s="307">
        <v>0</v>
      </c>
      <c r="F427" s="307">
        <v>0</v>
      </c>
      <c r="G427" s="307">
        <v>32283.62</v>
      </c>
      <c r="H427" s="307">
        <v>65680.460000000006</v>
      </c>
      <c r="I427" s="307">
        <v>0</v>
      </c>
      <c r="J427" s="307">
        <v>65680.460000000006</v>
      </c>
      <c r="K427" s="307">
        <v>0</v>
      </c>
      <c r="L427" s="307">
        <v>65680.460000000006</v>
      </c>
      <c r="M427" s="307">
        <v>0</v>
      </c>
      <c r="N427" s="307">
        <v>0</v>
      </c>
      <c r="O427" s="308">
        <v>0</v>
      </c>
    </row>
    <row r="428" spans="1:15">
      <c r="A428" s="314" t="s">
        <v>1152</v>
      </c>
      <c r="B428" s="315" t="s">
        <v>1153</v>
      </c>
      <c r="C428" s="315" t="s">
        <v>365</v>
      </c>
      <c r="D428" s="307">
        <v>11060</v>
      </c>
      <c r="E428" s="307">
        <v>0</v>
      </c>
      <c r="F428" s="307">
        <v>0</v>
      </c>
      <c r="G428" s="307">
        <v>11060</v>
      </c>
      <c r="H428" s="307">
        <v>94151.79</v>
      </c>
      <c r="I428" s="307">
        <v>0</v>
      </c>
      <c r="J428" s="307">
        <v>94151.79</v>
      </c>
      <c r="K428" s="307">
        <v>0</v>
      </c>
      <c r="L428" s="307">
        <v>94151.79</v>
      </c>
      <c r="M428" s="307">
        <v>0</v>
      </c>
      <c r="N428" s="307">
        <v>0</v>
      </c>
      <c r="O428" s="308">
        <v>0</v>
      </c>
    </row>
    <row r="429" spans="1:15">
      <c r="A429" s="314" t="s">
        <v>1154</v>
      </c>
      <c r="B429" s="315" t="s">
        <v>957</v>
      </c>
      <c r="C429" s="315" t="s">
        <v>365</v>
      </c>
      <c r="D429" s="307">
        <v>32374.74</v>
      </c>
      <c r="E429" s="307">
        <v>0</v>
      </c>
      <c r="F429" s="307">
        <v>0</v>
      </c>
      <c r="G429" s="307">
        <v>32374.74</v>
      </c>
      <c r="H429" s="307">
        <v>130907.46</v>
      </c>
      <c r="I429" s="307">
        <v>0</v>
      </c>
      <c r="J429" s="307">
        <v>130907.46</v>
      </c>
      <c r="K429" s="307">
        <v>0</v>
      </c>
      <c r="L429" s="307">
        <v>130907.46</v>
      </c>
      <c r="M429" s="307">
        <v>0</v>
      </c>
      <c r="N429" s="307">
        <v>0</v>
      </c>
      <c r="O429" s="308">
        <v>0</v>
      </c>
    </row>
    <row r="430" spans="1:15">
      <c r="A430" s="314" t="s">
        <v>1155</v>
      </c>
      <c r="B430" s="315" t="s">
        <v>1156</v>
      </c>
      <c r="C430" s="315" t="s">
        <v>365</v>
      </c>
      <c r="D430" s="307">
        <v>540085</v>
      </c>
      <c r="E430" s="307">
        <v>126781.45</v>
      </c>
      <c r="F430" s="307">
        <v>0</v>
      </c>
      <c r="G430" s="307">
        <v>666866.44999999995</v>
      </c>
      <c r="H430" s="307">
        <v>719167.56</v>
      </c>
      <c r="I430" s="307">
        <v>126381.45</v>
      </c>
      <c r="J430" s="307">
        <v>845549.01</v>
      </c>
      <c r="K430" s="307">
        <v>0</v>
      </c>
      <c r="L430" s="307">
        <v>845549.01</v>
      </c>
      <c r="M430" s="307">
        <v>0</v>
      </c>
      <c r="N430" s="307">
        <v>0</v>
      </c>
      <c r="O430" s="308">
        <v>0</v>
      </c>
    </row>
    <row r="431" spans="1:15">
      <c r="A431" s="314" t="s">
        <v>1157</v>
      </c>
      <c r="B431" s="315" t="s">
        <v>979</v>
      </c>
      <c r="C431" s="315" t="s">
        <v>365</v>
      </c>
      <c r="D431" s="307">
        <v>-11998</v>
      </c>
      <c r="E431" s="307">
        <v>0</v>
      </c>
      <c r="F431" s="307">
        <v>0</v>
      </c>
      <c r="G431" s="307">
        <v>-11998</v>
      </c>
      <c r="H431" s="307">
        <v>34509.67</v>
      </c>
      <c r="I431" s="307">
        <v>0</v>
      </c>
      <c r="J431" s="307">
        <v>34509.67</v>
      </c>
      <c r="K431" s="307">
        <v>0</v>
      </c>
      <c r="L431" s="307">
        <v>34509.67</v>
      </c>
      <c r="M431" s="307">
        <v>0</v>
      </c>
      <c r="N431" s="307">
        <v>0</v>
      </c>
      <c r="O431" s="308">
        <v>0</v>
      </c>
    </row>
    <row r="432" spans="1:15">
      <c r="A432" s="314" t="s">
        <v>1158</v>
      </c>
      <c r="B432" s="315" t="s">
        <v>981</v>
      </c>
      <c r="C432" s="315" t="s">
        <v>365</v>
      </c>
      <c r="D432" s="307">
        <v>3773189.08</v>
      </c>
      <c r="E432" s="307">
        <v>117015.02</v>
      </c>
      <c r="F432" s="307">
        <v>0</v>
      </c>
      <c r="G432" s="307">
        <v>3890204.1</v>
      </c>
      <c r="H432" s="307">
        <v>9029174.3699999992</v>
      </c>
      <c r="I432" s="307">
        <v>3424.02</v>
      </c>
      <c r="J432" s="307">
        <v>9032598.3900000006</v>
      </c>
      <c r="K432" s="307">
        <v>0</v>
      </c>
      <c r="L432" s="307">
        <v>9032598.3900000006</v>
      </c>
      <c r="M432" s="307">
        <v>0</v>
      </c>
      <c r="N432" s="307">
        <v>0</v>
      </c>
      <c r="O432" s="308">
        <v>0</v>
      </c>
    </row>
    <row r="433" spans="1:15">
      <c r="A433" s="314" t="s">
        <v>1159</v>
      </c>
      <c r="B433" s="315" t="s">
        <v>983</v>
      </c>
      <c r="C433" s="315" t="s">
        <v>365</v>
      </c>
      <c r="D433" s="307">
        <v>331549</v>
      </c>
      <c r="E433" s="307">
        <v>0</v>
      </c>
      <c r="F433" s="307">
        <v>0</v>
      </c>
      <c r="G433" s="307">
        <v>331549</v>
      </c>
      <c r="H433" s="307">
        <v>331549</v>
      </c>
      <c r="I433" s="307">
        <v>0</v>
      </c>
      <c r="J433" s="307">
        <v>331549</v>
      </c>
      <c r="K433" s="307">
        <v>0</v>
      </c>
      <c r="L433" s="307">
        <v>331549</v>
      </c>
      <c r="M433" s="307">
        <v>0</v>
      </c>
      <c r="N433" s="307">
        <v>0</v>
      </c>
      <c r="O433" s="308">
        <v>0</v>
      </c>
    </row>
    <row r="434" spans="1:15">
      <c r="A434" s="314" t="s">
        <v>1160</v>
      </c>
      <c r="B434" s="315" t="s">
        <v>985</v>
      </c>
      <c r="C434" s="315" t="s">
        <v>365</v>
      </c>
      <c r="D434" s="307">
        <v>841631.94</v>
      </c>
      <c r="E434" s="307">
        <v>93594</v>
      </c>
      <c r="F434" s="307">
        <v>-200840</v>
      </c>
      <c r="G434" s="307">
        <v>734385.94</v>
      </c>
      <c r="H434" s="307">
        <v>2068720.59</v>
      </c>
      <c r="I434" s="307">
        <v>61394</v>
      </c>
      <c r="J434" s="307">
        <v>2130114.59</v>
      </c>
      <c r="K434" s="307">
        <v>-410009</v>
      </c>
      <c r="L434" s="307">
        <v>1720105.59</v>
      </c>
      <c r="M434" s="307">
        <v>0</v>
      </c>
      <c r="N434" s="307">
        <v>0</v>
      </c>
      <c r="O434" s="308">
        <v>0</v>
      </c>
    </row>
    <row r="435" spans="1:15">
      <c r="A435" s="314" t="s">
        <v>1161</v>
      </c>
      <c r="B435" s="315" t="s">
        <v>987</v>
      </c>
      <c r="C435" s="315" t="s">
        <v>365</v>
      </c>
      <c r="D435" s="307">
        <v>543097.98</v>
      </c>
      <c r="E435" s="307">
        <v>0</v>
      </c>
      <c r="F435" s="307">
        <v>0</v>
      </c>
      <c r="G435" s="307">
        <v>543097.98</v>
      </c>
      <c r="H435" s="307">
        <v>826568.03</v>
      </c>
      <c r="I435" s="307">
        <v>0</v>
      </c>
      <c r="J435" s="307">
        <v>826568.03</v>
      </c>
      <c r="K435" s="307">
        <v>0</v>
      </c>
      <c r="L435" s="307">
        <v>826568.03</v>
      </c>
      <c r="M435" s="307">
        <v>0</v>
      </c>
      <c r="N435" s="307">
        <v>0</v>
      </c>
      <c r="O435" s="308">
        <v>0</v>
      </c>
    </row>
    <row r="436" spans="1:15">
      <c r="A436" s="314" t="s">
        <v>1162</v>
      </c>
      <c r="B436" s="315" t="s">
        <v>989</v>
      </c>
      <c r="C436" s="315" t="s">
        <v>365</v>
      </c>
      <c r="D436" s="307">
        <v>1211349.03</v>
      </c>
      <c r="E436" s="307">
        <v>-98646.15</v>
      </c>
      <c r="F436" s="307">
        <v>0</v>
      </c>
      <c r="G436" s="307">
        <v>1112702.8799999999</v>
      </c>
      <c r="H436" s="307">
        <v>2220205.1800000002</v>
      </c>
      <c r="I436" s="307">
        <v>0</v>
      </c>
      <c r="J436" s="307">
        <v>2220205.1800000002</v>
      </c>
      <c r="K436" s="307">
        <v>0</v>
      </c>
      <c r="L436" s="307">
        <v>2220205.1800000002</v>
      </c>
      <c r="M436" s="307">
        <v>0</v>
      </c>
      <c r="N436" s="307">
        <v>0</v>
      </c>
      <c r="O436" s="308">
        <v>0</v>
      </c>
    </row>
    <row r="437" spans="1:15">
      <c r="A437" s="314" t="s">
        <v>1163</v>
      </c>
      <c r="B437" s="315" t="s">
        <v>997</v>
      </c>
      <c r="C437" s="315" t="s">
        <v>365</v>
      </c>
      <c r="D437" s="307">
        <v>86335</v>
      </c>
      <c r="E437" s="307">
        <v>-4899</v>
      </c>
      <c r="F437" s="307">
        <v>0</v>
      </c>
      <c r="G437" s="307">
        <v>81436</v>
      </c>
      <c r="H437" s="307">
        <v>150165.67000000001</v>
      </c>
      <c r="I437" s="307">
        <v>0</v>
      </c>
      <c r="J437" s="307">
        <v>150165.67000000001</v>
      </c>
      <c r="K437" s="307">
        <v>0</v>
      </c>
      <c r="L437" s="307">
        <v>150165.67000000001</v>
      </c>
      <c r="M437" s="307">
        <v>0</v>
      </c>
      <c r="N437" s="307">
        <v>0</v>
      </c>
      <c r="O437" s="308">
        <v>0</v>
      </c>
    </row>
    <row r="438" spans="1:15">
      <c r="A438" s="314" t="s">
        <v>1164</v>
      </c>
      <c r="B438" s="315" t="s">
        <v>1165</v>
      </c>
      <c r="C438" s="315" t="s">
        <v>365</v>
      </c>
      <c r="D438" s="307">
        <v>13920</v>
      </c>
      <c r="E438" s="307">
        <v>0</v>
      </c>
      <c r="F438" s="307">
        <v>0</v>
      </c>
      <c r="G438" s="307">
        <v>13920</v>
      </c>
      <c r="H438" s="307">
        <v>13920</v>
      </c>
      <c r="I438" s="307">
        <v>0</v>
      </c>
      <c r="J438" s="307">
        <v>13920</v>
      </c>
      <c r="K438" s="307">
        <v>0</v>
      </c>
      <c r="L438" s="307">
        <v>13920</v>
      </c>
      <c r="M438" s="307">
        <v>0</v>
      </c>
      <c r="N438" s="307">
        <v>0</v>
      </c>
      <c r="O438" s="308">
        <v>0</v>
      </c>
    </row>
    <row r="439" spans="1:15">
      <c r="A439" s="314" t="s">
        <v>1166</v>
      </c>
      <c r="B439" s="315" t="s">
        <v>1167</v>
      </c>
      <c r="C439" s="315" t="s">
        <v>365</v>
      </c>
      <c r="D439" s="307">
        <v>4115.88</v>
      </c>
      <c r="E439" s="307">
        <v>0</v>
      </c>
      <c r="F439" s="307">
        <v>0</v>
      </c>
      <c r="G439" s="307">
        <v>4115.88</v>
      </c>
      <c r="H439" s="307">
        <v>4115.88</v>
      </c>
      <c r="I439" s="307">
        <v>0</v>
      </c>
      <c r="J439" s="307">
        <v>4115.88</v>
      </c>
      <c r="K439" s="307">
        <v>0</v>
      </c>
      <c r="L439" s="307">
        <v>4115.88</v>
      </c>
      <c r="M439" s="307">
        <v>0</v>
      </c>
      <c r="N439" s="307">
        <v>0</v>
      </c>
      <c r="O439" s="308">
        <v>0</v>
      </c>
    </row>
    <row r="440" spans="1:15">
      <c r="A440" s="314" t="s">
        <v>1168</v>
      </c>
      <c r="B440" s="315" t="s">
        <v>1169</v>
      </c>
      <c r="C440" s="315" t="s">
        <v>365</v>
      </c>
      <c r="D440" s="307">
        <v>4996.1099999999997</v>
      </c>
      <c r="E440" s="307">
        <v>-1807.04</v>
      </c>
      <c r="F440" s="307">
        <v>0</v>
      </c>
      <c r="G440" s="307">
        <v>3189.07</v>
      </c>
      <c r="H440" s="307">
        <v>7071.06</v>
      </c>
      <c r="I440" s="307">
        <v>0</v>
      </c>
      <c r="J440" s="307">
        <v>7071.06</v>
      </c>
      <c r="K440" s="307">
        <v>0</v>
      </c>
      <c r="L440" s="307">
        <v>7071.06</v>
      </c>
      <c r="M440" s="307">
        <v>0</v>
      </c>
      <c r="N440" s="307">
        <v>0</v>
      </c>
      <c r="O440" s="308">
        <v>0</v>
      </c>
    </row>
    <row r="441" spans="1:15">
      <c r="A441" s="314" t="s">
        <v>1170</v>
      </c>
      <c r="B441" s="315" t="s">
        <v>963</v>
      </c>
      <c r="C441" s="315" t="s">
        <v>365</v>
      </c>
      <c r="D441" s="307">
        <v>-126283.5</v>
      </c>
      <c r="E441" s="307">
        <v>20740.28</v>
      </c>
      <c r="F441" s="307">
        <v>0</v>
      </c>
      <c r="G441" s="307">
        <v>-105543.22</v>
      </c>
      <c r="H441" s="307">
        <v>19481.939999999999</v>
      </c>
      <c r="I441" s="307">
        <v>0</v>
      </c>
      <c r="J441" s="307">
        <v>19481.939999999999</v>
      </c>
      <c r="K441" s="307">
        <v>0</v>
      </c>
      <c r="L441" s="307">
        <v>19481.939999999999</v>
      </c>
      <c r="M441" s="307">
        <v>0</v>
      </c>
      <c r="N441" s="307">
        <v>0</v>
      </c>
      <c r="O441" s="308">
        <v>0</v>
      </c>
    </row>
    <row r="442" spans="1:15">
      <c r="A442" s="314" t="s">
        <v>1171</v>
      </c>
      <c r="B442" s="315" t="s">
        <v>965</v>
      </c>
      <c r="C442" s="315" t="s">
        <v>365</v>
      </c>
      <c r="D442" s="307">
        <v>20043.599999999999</v>
      </c>
      <c r="E442" s="307">
        <v>-3710.9</v>
      </c>
      <c r="F442" s="307">
        <v>0</v>
      </c>
      <c r="G442" s="307">
        <v>16332.7</v>
      </c>
      <c r="H442" s="307">
        <v>31234.98</v>
      </c>
      <c r="I442" s="307">
        <v>0</v>
      </c>
      <c r="J442" s="307">
        <v>31234.98</v>
      </c>
      <c r="K442" s="307">
        <v>0</v>
      </c>
      <c r="L442" s="307">
        <v>31234.98</v>
      </c>
      <c r="M442" s="307">
        <v>0</v>
      </c>
      <c r="N442" s="307">
        <v>0</v>
      </c>
      <c r="O442" s="308">
        <v>0</v>
      </c>
    </row>
    <row r="443" spans="1:15">
      <c r="A443" s="314" t="s">
        <v>1172</v>
      </c>
      <c r="B443" s="315" t="s">
        <v>1173</v>
      </c>
      <c r="C443" s="315" t="s">
        <v>365</v>
      </c>
      <c r="D443" s="307">
        <v>6189.67</v>
      </c>
      <c r="E443" s="307">
        <v>0</v>
      </c>
      <c r="F443" s="307">
        <v>0</v>
      </c>
      <c r="G443" s="307">
        <v>6189.67</v>
      </c>
      <c r="H443" s="307">
        <v>9767.67</v>
      </c>
      <c r="I443" s="307">
        <v>0</v>
      </c>
      <c r="J443" s="307">
        <v>9767.67</v>
      </c>
      <c r="K443" s="307">
        <v>0</v>
      </c>
      <c r="L443" s="307">
        <v>9767.67</v>
      </c>
      <c r="M443" s="307">
        <v>0</v>
      </c>
      <c r="N443" s="307">
        <v>0</v>
      </c>
      <c r="O443" s="308">
        <v>0</v>
      </c>
    </row>
    <row r="444" spans="1:15">
      <c r="A444" s="314" t="s">
        <v>1174</v>
      </c>
      <c r="B444" s="315" t="s">
        <v>1175</v>
      </c>
      <c r="C444" s="315" t="s">
        <v>365</v>
      </c>
      <c r="D444" s="307">
        <v>176550</v>
      </c>
      <c r="E444" s="307">
        <v>914459.09</v>
      </c>
      <c r="F444" s="307">
        <v>0</v>
      </c>
      <c r="G444" s="307">
        <v>1091009.0900000001</v>
      </c>
      <c r="H444" s="307">
        <v>176550</v>
      </c>
      <c r="I444" s="307">
        <v>914459.09</v>
      </c>
      <c r="J444" s="307">
        <v>1091009.0900000001</v>
      </c>
      <c r="K444" s="307">
        <v>0</v>
      </c>
      <c r="L444" s="307">
        <v>1091009.0900000001</v>
      </c>
      <c r="M444" s="307">
        <v>0</v>
      </c>
      <c r="N444" s="307">
        <v>0</v>
      </c>
      <c r="O444" s="308">
        <v>0</v>
      </c>
    </row>
    <row r="445" spans="1:15">
      <c r="A445" s="314" t="s">
        <v>1176</v>
      </c>
      <c r="B445" s="315" t="s">
        <v>1177</v>
      </c>
      <c r="C445" s="315" t="s">
        <v>365</v>
      </c>
      <c r="D445" s="307">
        <v>63221.32</v>
      </c>
      <c r="E445" s="307">
        <v>0</v>
      </c>
      <c r="F445" s="307">
        <v>0</v>
      </c>
      <c r="G445" s="307">
        <v>63221.32</v>
      </c>
      <c r="H445" s="307">
        <v>63221.32</v>
      </c>
      <c r="I445" s="307">
        <v>63221.32</v>
      </c>
      <c r="J445" s="307">
        <v>126442.64</v>
      </c>
      <c r="K445" s="307">
        <v>0</v>
      </c>
      <c r="L445" s="307">
        <v>126442.64</v>
      </c>
      <c r="M445" s="307">
        <v>-2809</v>
      </c>
      <c r="N445" s="307">
        <v>0</v>
      </c>
      <c r="O445" s="308">
        <v>0</v>
      </c>
    </row>
    <row r="446" spans="1:15">
      <c r="A446" s="314" t="s">
        <v>1178</v>
      </c>
      <c r="B446" s="315" t="s">
        <v>1179</v>
      </c>
      <c r="C446" s="315" t="s">
        <v>365</v>
      </c>
      <c r="D446" s="307">
        <v>19176.16</v>
      </c>
      <c r="E446" s="307">
        <v>0</v>
      </c>
      <c r="F446" s="307">
        <v>0</v>
      </c>
      <c r="G446" s="307">
        <v>19176.16</v>
      </c>
      <c r="H446" s="307">
        <v>19176.16</v>
      </c>
      <c r="I446" s="307">
        <v>0</v>
      </c>
      <c r="J446" s="307">
        <v>19176.16</v>
      </c>
      <c r="K446" s="307">
        <v>0</v>
      </c>
      <c r="L446" s="307">
        <v>19176.16</v>
      </c>
      <c r="M446" s="307">
        <v>0</v>
      </c>
      <c r="N446" s="307">
        <v>0</v>
      </c>
      <c r="O446" s="308">
        <v>0</v>
      </c>
    </row>
    <row r="447" spans="1:15">
      <c r="A447" s="314" t="s">
        <v>1180</v>
      </c>
      <c r="B447" s="315" t="s">
        <v>1181</v>
      </c>
      <c r="C447" s="315" t="s">
        <v>365</v>
      </c>
      <c r="D447" s="307">
        <v>251884.38</v>
      </c>
      <c r="E447" s="307">
        <v>0</v>
      </c>
      <c r="F447" s="307">
        <v>0</v>
      </c>
      <c r="G447" s="307">
        <v>251884.38</v>
      </c>
      <c r="H447" s="307">
        <v>251884.38</v>
      </c>
      <c r="I447" s="307">
        <v>0</v>
      </c>
      <c r="J447" s="307">
        <v>251884.38</v>
      </c>
      <c r="K447" s="307">
        <v>0</v>
      </c>
      <c r="L447" s="307">
        <v>251884.38</v>
      </c>
      <c r="M447" s="307">
        <v>0</v>
      </c>
      <c r="N447" s="307">
        <v>0</v>
      </c>
      <c r="O447" s="308">
        <v>0</v>
      </c>
    </row>
    <row r="448" spans="1:15">
      <c r="A448" s="314" t="s">
        <v>1182</v>
      </c>
      <c r="B448" s="315" t="s">
        <v>1015</v>
      </c>
      <c r="C448" s="315" t="s">
        <v>365</v>
      </c>
      <c r="D448" s="307">
        <v>1649159</v>
      </c>
      <c r="E448" s="307">
        <v>0</v>
      </c>
      <c r="F448" s="307">
        <v>0</v>
      </c>
      <c r="G448" s="307">
        <v>1649159</v>
      </c>
      <c r="H448" s="307">
        <v>3527627</v>
      </c>
      <c r="I448" s="307">
        <v>0</v>
      </c>
      <c r="J448" s="307">
        <v>3527627</v>
      </c>
      <c r="K448" s="307">
        <v>0</v>
      </c>
      <c r="L448" s="307">
        <v>3527627</v>
      </c>
      <c r="M448" s="307">
        <v>0</v>
      </c>
      <c r="N448" s="307">
        <v>0</v>
      </c>
      <c r="O448" s="308">
        <v>0</v>
      </c>
    </row>
    <row r="449" spans="1:15">
      <c r="A449" s="314" t="s">
        <v>1183</v>
      </c>
      <c r="B449" s="315" t="s">
        <v>1017</v>
      </c>
      <c r="C449" s="315" t="s">
        <v>365</v>
      </c>
      <c r="D449" s="307">
        <v>32238</v>
      </c>
      <c r="E449" s="307">
        <v>2680</v>
      </c>
      <c r="F449" s="307">
        <v>0</v>
      </c>
      <c r="G449" s="307">
        <v>34918</v>
      </c>
      <c r="H449" s="307">
        <v>42385.53</v>
      </c>
      <c r="I449" s="307">
        <v>0</v>
      </c>
      <c r="J449" s="307">
        <v>42385.53</v>
      </c>
      <c r="K449" s="307">
        <v>0</v>
      </c>
      <c r="L449" s="307">
        <v>42385.53</v>
      </c>
      <c r="M449" s="307">
        <v>0</v>
      </c>
      <c r="N449" s="307">
        <v>0</v>
      </c>
      <c r="O449" s="308">
        <v>0</v>
      </c>
    </row>
    <row r="450" spans="1:15">
      <c r="A450" s="314" t="s">
        <v>1184</v>
      </c>
      <c r="B450" s="315" t="s">
        <v>1019</v>
      </c>
      <c r="C450" s="315" t="s">
        <v>365</v>
      </c>
      <c r="D450" s="307">
        <v>28699</v>
      </c>
      <c r="E450" s="307">
        <v>1201</v>
      </c>
      <c r="F450" s="307">
        <v>0</v>
      </c>
      <c r="G450" s="307">
        <v>29900</v>
      </c>
      <c r="H450" s="307">
        <v>65103</v>
      </c>
      <c r="I450" s="307">
        <v>0</v>
      </c>
      <c r="J450" s="307">
        <v>65103</v>
      </c>
      <c r="K450" s="307">
        <v>0</v>
      </c>
      <c r="L450" s="307">
        <v>65103</v>
      </c>
      <c r="M450" s="307">
        <v>0</v>
      </c>
      <c r="N450" s="307">
        <v>0</v>
      </c>
      <c r="O450" s="308">
        <v>0</v>
      </c>
    </row>
    <row r="451" spans="1:15">
      <c r="A451" s="314" t="s">
        <v>1185</v>
      </c>
      <c r="B451" s="315" t="s">
        <v>1021</v>
      </c>
      <c r="C451" s="315" t="s">
        <v>365</v>
      </c>
      <c r="D451" s="307">
        <v>58780.3</v>
      </c>
      <c r="E451" s="307">
        <v>7978.2</v>
      </c>
      <c r="F451" s="307">
        <v>0</v>
      </c>
      <c r="G451" s="307">
        <v>66758.5</v>
      </c>
      <c r="H451" s="307">
        <v>107517.78</v>
      </c>
      <c r="I451" s="307">
        <v>0</v>
      </c>
      <c r="J451" s="307">
        <v>107517.78</v>
      </c>
      <c r="K451" s="307">
        <v>0</v>
      </c>
      <c r="L451" s="307">
        <v>107517.78</v>
      </c>
      <c r="M451" s="307">
        <v>0</v>
      </c>
      <c r="N451" s="307">
        <v>0</v>
      </c>
      <c r="O451" s="308">
        <v>0</v>
      </c>
    </row>
    <row r="452" spans="1:15">
      <c r="A452" s="314" t="s">
        <v>1186</v>
      </c>
      <c r="B452" s="315" t="s">
        <v>1023</v>
      </c>
      <c r="C452" s="315" t="s">
        <v>365</v>
      </c>
      <c r="D452" s="307">
        <v>31991.4</v>
      </c>
      <c r="E452" s="307">
        <v>0</v>
      </c>
      <c r="F452" s="307">
        <v>0</v>
      </c>
      <c r="G452" s="307">
        <v>31991.4</v>
      </c>
      <c r="H452" s="307">
        <v>63423.839999999997</v>
      </c>
      <c r="I452" s="307">
        <v>0</v>
      </c>
      <c r="J452" s="307">
        <v>63423.839999999997</v>
      </c>
      <c r="K452" s="307">
        <v>0</v>
      </c>
      <c r="L452" s="307">
        <v>63423.839999999997</v>
      </c>
      <c r="M452" s="307">
        <v>0</v>
      </c>
      <c r="N452" s="307">
        <v>0</v>
      </c>
      <c r="O452" s="308">
        <v>0</v>
      </c>
    </row>
    <row r="453" spans="1:15">
      <c r="A453" s="314" t="s">
        <v>1187</v>
      </c>
      <c r="B453" s="315" t="s">
        <v>1025</v>
      </c>
      <c r="C453" s="315" t="s">
        <v>365</v>
      </c>
      <c r="D453" s="307">
        <v>21979.41</v>
      </c>
      <c r="E453" s="307">
        <v>0</v>
      </c>
      <c r="F453" s="307">
        <v>0</v>
      </c>
      <c r="G453" s="307">
        <v>21979.41</v>
      </c>
      <c r="H453" s="307">
        <v>24860.17</v>
      </c>
      <c r="I453" s="307">
        <v>0</v>
      </c>
      <c r="J453" s="307">
        <v>24860.17</v>
      </c>
      <c r="K453" s="307">
        <v>0</v>
      </c>
      <c r="L453" s="307">
        <v>24860.17</v>
      </c>
      <c r="M453" s="307">
        <v>0</v>
      </c>
      <c r="N453" s="307">
        <v>0</v>
      </c>
      <c r="O453" s="308">
        <v>0</v>
      </c>
    </row>
    <row r="454" spans="1:15">
      <c r="A454" s="314" t="s">
        <v>1188</v>
      </c>
      <c r="B454" s="315" t="s">
        <v>1027</v>
      </c>
      <c r="C454" s="315" t="s">
        <v>365</v>
      </c>
      <c r="D454" s="307">
        <v>209664.5</v>
      </c>
      <c r="E454" s="307">
        <v>-3979</v>
      </c>
      <c r="F454" s="307">
        <v>0</v>
      </c>
      <c r="G454" s="307">
        <v>205685.5</v>
      </c>
      <c r="H454" s="307">
        <v>241606.75</v>
      </c>
      <c r="I454" s="307">
        <v>0</v>
      </c>
      <c r="J454" s="307">
        <v>241606.75</v>
      </c>
      <c r="K454" s="307">
        <v>0</v>
      </c>
      <c r="L454" s="307">
        <v>241606.75</v>
      </c>
      <c r="M454" s="307">
        <v>0</v>
      </c>
      <c r="N454" s="307">
        <v>0</v>
      </c>
      <c r="O454" s="308">
        <v>0</v>
      </c>
    </row>
    <row r="455" spans="1:15">
      <c r="A455" s="314" t="s">
        <v>1189</v>
      </c>
      <c r="B455" s="315" t="s">
        <v>1190</v>
      </c>
      <c r="C455" s="315" t="s">
        <v>365</v>
      </c>
      <c r="D455" s="307">
        <v>7367</v>
      </c>
      <c r="E455" s="307">
        <v>-2043</v>
      </c>
      <c r="F455" s="307">
        <v>0</v>
      </c>
      <c r="G455" s="307">
        <v>5324</v>
      </c>
      <c r="H455" s="307">
        <v>27339</v>
      </c>
      <c r="I455" s="307">
        <v>0</v>
      </c>
      <c r="J455" s="307">
        <v>27339</v>
      </c>
      <c r="K455" s="307">
        <v>0</v>
      </c>
      <c r="L455" s="307">
        <v>27339</v>
      </c>
      <c r="M455" s="307">
        <v>0</v>
      </c>
      <c r="N455" s="307">
        <v>0</v>
      </c>
      <c r="O455" s="308">
        <v>0</v>
      </c>
    </row>
    <row r="456" spans="1:15">
      <c r="A456" s="314" t="s">
        <v>1191</v>
      </c>
      <c r="B456" s="315" t="s">
        <v>1192</v>
      </c>
      <c r="C456" s="315" t="s">
        <v>365</v>
      </c>
      <c r="D456" s="307">
        <v>849</v>
      </c>
      <c r="E456" s="307">
        <v>0</v>
      </c>
      <c r="F456" s="307">
        <v>0</v>
      </c>
      <c r="G456" s="307">
        <v>849</v>
      </c>
      <c r="H456" s="307">
        <v>10251</v>
      </c>
      <c r="I456" s="307">
        <v>0</v>
      </c>
      <c r="J456" s="307">
        <v>10251</v>
      </c>
      <c r="K456" s="307">
        <v>0</v>
      </c>
      <c r="L456" s="307">
        <v>10251</v>
      </c>
      <c r="M456" s="307">
        <v>0</v>
      </c>
      <c r="N456" s="307">
        <v>0</v>
      </c>
      <c r="O456" s="308">
        <v>0</v>
      </c>
    </row>
    <row r="457" spans="1:15">
      <c r="A457" s="314" t="s">
        <v>1193</v>
      </c>
      <c r="B457" s="315" t="s">
        <v>1033</v>
      </c>
      <c r="C457" s="315" t="s">
        <v>365</v>
      </c>
      <c r="D457" s="307">
        <v>46080.06</v>
      </c>
      <c r="E457" s="307">
        <v>5233</v>
      </c>
      <c r="F457" s="307">
        <v>0</v>
      </c>
      <c r="G457" s="307">
        <v>51313.06</v>
      </c>
      <c r="H457" s="307">
        <v>81410.61</v>
      </c>
      <c r="I457" s="307">
        <v>0</v>
      </c>
      <c r="J457" s="307">
        <v>81410.61</v>
      </c>
      <c r="K457" s="307">
        <v>0</v>
      </c>
      <c r="L457" s="307">
        <v>81410.61</v>
      </c>
      <c r="M457" s="307">
        <v>0</v>
      </c>
      <c r="N457" s="307">
        <v>0</v>
      </c>
      <c r="O457" s="308">
        <v>0</v>
      </c>
    </row>
    <row r="458" spans="1:15">
      <c r="A458" s="314" t="s">
        <v>1194</v>
      </c>
      <c r="B458" s="315" t="s">
        <v>1037</v>
      </c>
      <c r="C458" s="315" t="s">
        <v>365</v>
      </c>
      <c r="D458" s="307">
        <v>10360.42</v>
      </c>
      <c r="E458" s="307">
        <v>3079.5</v>
      </c>
      <c r="F458" s="307">
        <v>0</v>
      </c>
      <c r="G458" s="307">
        <v>13439.92</v>
      </c>
      <c r="H458" s="307">
        <v>27869.77</v>
      </c>
      <c r="I458" s="307">
        <v>0</v>
      </c>
      <c r="J458" s="307">
        <v>27869.77</v>
      </c>
      <c r="K458" s="307">
        <v>0</v>
      </c>
      <c r="L458" s="307">
        <v>27869.77</v>
      </c>
      <c r="M458" s="307">
        <v>0</v>
      </c>
      <c r="N458" s="307">
        <v>0</v>
      </c>
      <c r="O458" s="308">
        <v>0</v>
      </c>
    </row>
    <row r="459" spans="1:15">
      <c r="A459" s="314" t="s">
        <v>1195</v>
      </c>
      <c r="B459" s="315" t="s">
        <v>1039</v>
      </c>
      <c r="C459" s="315" t="s">
        <v>365</v>
      </c>
      <c r="D459" s="307">
        <v>1148.44</v>
      </c>
      <c r="E459" s="307">
        <v>2</v>
      </c>
      <c r="F459" s="307">
        <v>0</v>
      </c>
      <c r="G459" s="307">
        <v>1150.44</v>
      </c>
      <c r="H459" s="307">
        <v>2236.4499999999998</v>
      </c>
      <c r="I459" s="307">
        <v>0</v>
      </c>
      <c r="J459" s="307">
        <v>2236.4499999999998</v>
      </c>
      <c r="K459" s="307">
        <v>0</v>
      </c>
      <c r="L459" s="307">
        <v>2236.4499999999998</v>
      </c>
      <c r="M459" s="307">
        <v>0</v>
      </c>
      <c r="N459" s="307">
        <v>0</v>
      </c>
      <c r="O459" s="308">
        <v>0</v>
      </c>
    </row>
    <row r="460" spans="1:15">
      <c r="A460" s="314" t="s">
        <v>1196</v>
      </c>
      <c r="B460" s="315" t="s">
        <v>1197</v>
      </c>
      <c r="C460" s="315" t="s">
        <v>365</v>
      </c>
      <c r="D460" s="307">
        <v>32144.400000000001</v>
      </c>
      <c r="E460" s="307">
        <v>0</v>
      </c>
      <c r="F460" s="307">
        <v>0</v>
      </c>
      <c r="G460" s="307">
        <v>32144.400000000001</v>
      </c>
      <c r="H460" s="307">
        <v>85719.15</v>
      </c>
      <c r="I460" s="307">
        <v>0</v>
      </c>
      <c r="J460" s="307">
        <v>85719.15</v>
      </c>
      <c r="K460" s="307">
        <v>0</v>
      </c>
      <c r="L460" s="307">
        <v>85719.15</v>
      </c>
      <c r="M460" s="307">
        <v>0</v>
      </c>
      <c r="N460" s="307">
        <v>0</v>
      </c>
      <c r="O460" s="308">
        <v>0</v>
      </c>
    </row>
    <row r="461" spans="1:15">
      <c r="A461" s="314" t="s">
        <v>1198</v>
      </c>
      <c r="B461" s="315" t="s">
        <v>1199</v>
      </c>
      <c r="C461" s="315" t="s">
        <v>365</v>
      </c>
      <c r="D461" s="307">
        <v>24203.88</v>
      </c>
      <c r="E461" s="307">
        <v>0</v>
      </c>
      <c r="F461" s="307">
        <v>0</v>
      </c>
      <c r="G461" s="307">
        <v>24203.88</v>
      </c>
      <c r="H461" s="307">
        <v>64543.68</v>
      </c>
      <c r="I461" s="307">
        <v>0</v>
      </c>
      <c r="J461" s="307">
        <v>64543.68</v>
      </c>
      <c r="K461" s="307">
        <v>0</v>
      </c>
      <c r="L461" s="307">
        <v>64543.68</v>
      </c>
      <c r="M461" s="307">
        <v>0</v>
      </c>
      <c r="N461" s="307">
        <v>0</v>
      </c>
      <c r="O461" s="308">
        <v>0</v>
      </c>
    </row>
    <row r="462" spans="1:15">
      <c r="A462" s="314" t="s">
        <v>1200</v>
      </c>
      <c r="B462" s="315" t="s">
        <v>1201</v>
      </c>
      <c r="C462" s="315" t="s">
        <v>365</v>
      </c>
      <c r="D462" s="307">
        <v>395827.47</v>
      </c>
      <c r="E462" s="307">
        <v>0</v>
      </c>
      <c r="F462" s="307">
        <v>0</v>
      </c>
      <c r="G462" s="307">
        <v>395827.47</v>
      </c>
      <c r="H462" s="307">
        <v>569678.82999999996</v>
      </c>
      <c r="I462" s="307">
        <v>0</v>
      </c>
      <c r="J462" s="307">
        <v>569678.82999999996</v>
      </c>
      <c r="K462" s="307">
        <v>0</v>
      </c>
      <c r="L462" s="307">
        <v>569678.82999999996</v>
      </c>
      <c r="M462" s="307">
        <v>0</v>
      </c>
      <c r="N462" s="307">
        <v>0</v>
      </c>
      <c r="O462" s="308">
        <v>0</v>
      </c>
    </row>
    <row r="463" spans="1:15">
      <c r="A463" s="314" t="s">
        <v>1202</v>
      </c>
      <c r="B463" s="315" t="s">
        <v>1203</v>
      </c>
      <c r="C463" s="315" t="s">
        <v>365</v>
      </c>
      <c r="D463" s="307">
        <v>120000</v>
      </c>
      <c r="E463" s="307">
        <v>0</v>
      </c>
      <c r="F463" s="307">
        <v>0</v>
      </c>
      <c r="G463" s="307">
        <v>120000</v>
      </c>
      <c r="H463" s="307">
        <v>120000</v>
      </c>
      <c r="I463" s="307">
        <v>0</v>
      </c>
      <c r="J463" s="307">
        <v>120000</v>
      </c>
      <c r="K463" s="307">
        <v>0</v>
      </c>
      <c r="L463" s="307">
        <v>120000</v>
      </c>
      <c r="M463" s="307">
        <v>0</v>
      </c>
      <c r="N463" s="307">
        <v>0</v>
      </c>
      <c r="O463" s="308">
        <v>0</v>
      </c>
    </row>
    <row r="464" spans="1:15">
      <c r="A464" s="314" t="s">
        <v>1204</v>
      </c>
      <c r="B464" s="315" t="s">
        <v>1205</v>
      </c>
      <c r="C464" s="315" t="s">
        <v>365</v>
      </c>
      <c r="D464" s="307">
        <v>0</v>
      </c>
      <c r="E464" s="307">
        <v>0</v>
      </c>
      <c r="F464" s="307">
        <v>0</v>
      </c>
      <c r="G464" s="307">
        <v>0</v>
      </c>
      <c r="H464" s="307">
        <v>32144.85</v>
      </c>
      <c r="I464" s="307">
        <v>0</v>
      </c>
      <c r="J464" s="307">
        <v>32144.85</v>
      </c>
      <c r="K464" s="307">
        <v>0</v>
      </c>
      <c r="L464" s="307">
        <v>32144.85</v>
      </c>
      <c r="M464" s="307">
        <v>0</v>
      </c>
      <c r="N464" s="307">
        <v>0</v>
      </c>
      <c r="O464" s="308">
        <v>0</v>
      </c>
    </row>
    <row r="465" spans="1:15">
      <c r="A465" s="314" t="s">
        <v>1206</v>
      </c>
      <c r="B465" s="315" t="s">
        <v>1059</v>
      </c>
      <c r="C465" s="315" t="s">
        <v>365</v>
      </c>
      <c r="D465" s="307">
        <v>0</v>
      </c>
      <c r="E465" s="307">
        <v>0</v>
      </c>
      <c r="F465" s="307">
        <v>0</v>
      </c>
      <c r="G465" s="307">
        <v>0</v>
      </c>
      <c r="H465" s="307">
        <v>5000.1899999999996</v>
      </c>
      <c r="I465" s="307">
        <v>0</v>
      </c>
      <c r="J465" s="307">
        <v>5000.1899999999996</v>
      </c>
      <c r="K465" s="307">
        <v>0</v>
      </c>
      <c r="L465" s="307">
        <v>5000.1899999999996</v>
      </c>
      <c r="M465" s="307">
        <v>0</v>
      </c>
      <c r="N465" s="307">
        <v>0</v>
      </c>
      <c r="O465" s="308">
        <v>0</v>
      </c>
    </row>
    <row r="466" spans="1:15">
      <c r="A466" s="314" t="s">
        <v>1207</v>
      </c>
      <c r="B466" s="315" t="s">
        <v>1061</v>
      </c>
      <c r="C466" s="315" t="s">
        <v>365</v>
      </c>
      <c r="D466" s="307">
        <v>21938.42</v>
      </c>
      <c r="E466" s="307">
        <v>0</v>
      </c>
      <c r="F466" s="307">
        <v>0</v>
      </c>
      <c r="G466" s="307">
        <v>21938.42</v>
      </c>
      <c r="H466" s="307">
        <v>74621.61</v>
      </c>
      <c r="I466" s="307">
        <v>0</v>
      </c>
      <c r="J466" s="307">
        <v>74621.61</v>
      </c>
      <c r="K466" s="307">
        <v>0</v>
      </c>
      <c r="L466" s="307">
        <v>74621.61</v>
      </c>
      <c r="M466" s="307">
        <v>0</v>
      </c>
      <c r="N466" s="307">
        <v>0</v>
      </c>
      <c r="O466" s="308">
        <v>0</v>
      </c>
    </row>
    <row r="467" spans="1:15">
      <c r="A467" s="314" t="s">
        <v>1208</v>
      </c>
      <c r="B467" s="315" t="s">
        <v>1209</v>
      </c>
      <c r="C467" s="315" t="s">
        <v>365</v>
      </c>
      <c r="D467" s="307">
        <v>83967</v>
      </c>
      <c r="E467" s="307">
        <v>-42800</v>
      </c>
      <c r="F467" s="307">
        <v>0</v>
      </c>
      <c r="G467" s="307">
        <v>41167</v>
      </c>
      <c r="H467" s="307">
        <v>83967</v>
      </c>
      <c r="I467" s="307">
        <v>0</v>
      </c>
      <c r="J467" s="307">
        <v>83967</v>
      </c>
      <c r="K467" s="307">
        <v>0</v>
      </c>
      <c r="L467" s="307">
        <v>83967</v>
      </c>
      <c r="M467" s="307">
        <v>0</v>
      </c>
      <c r="N467" s="307">
        <v>0</v>
      </c>
      <c r="O467" s="308">
        <v>0</v>
      </c>
    </row>
    <row r="468" spans="1:15">
      <c r="A468" s="314" t="s">
        <v>1210</v>
      </c>
      <c r="B468" s="315" t="s">
        <v>1073</v>
      </c>
      <c r="C468" s="315" t="s">
        <v>365</v>
      </c>
      <c r="D468" s="307">
        <v>80000</v>
      </c>
      <c r="E468" s="307">
        <v>0</v>
      </c>
      <c r="F468" s="307">
        <v>0</v>
      </c>
      <c r="G468" s="307">
        <v>80000</v>
      </c>
      <c r="H468" s="307">
        <v>235000</v>
      </c>
      <c r="I468" s="307">
        <v>0</v>
      </c>
      <c r="J468" s="307">
        <v>235000</v>
      </c>
      <c r="K468" s="307">
        <v>0</v>
      </c>
      <c r="L468" s="307">
        <v>235000</v>
      </c>
      <c r="M468" s="307">
        <v>0</v>
      </c>
      <c r="N468" s="307">
        <v>0</v>
      </c>
      <c r="O468" s="308">
        <v>0</v>
      </c>
    </row>
    <row r="469" spans="1:15">
      <c r="A469" s="314" t="s">
        <v>1211</v>
      </c>
      <c r="B469" s="315" t="s">
        <v>1083</v>
      </c>
      <c r="C469" s="315" t="s">
        <v>365</v>
      </c>
      <c r="D469" s="307">
        <v>80000</v>
      </c>
      <c r="E469" s="307">
        <v>0</v>
      </c>
      <c r="F469" s="307">
        <v>0</v>
      </c>
      <c r="G469" s="307">
        <v>80000</v>
      </c>
      <c r="H469" s="307">
        <v>113333</v>
      </c>
      <c r="I469" s="307">
        <v>0</v>
      </c>
      <c r="J469" s="307">
        <v>113333</v>
      </c>
      <c r="K469" s="307">
        <v>0</v>
      </c>
      <c r="L469" s="307">
        <v>113333</v>
      </c>
      <c r="M469" s="307">
        <v>0</v>
      </c>
      <c r="N469" s="307">
        <v>0</v>
      </c>
      <c r="O469" s="308">
        <v>0</v>
      </c>
    </row>
    <row r="470" spans="1:15">
      <c r="A470" s="314" t="s">
        <v>1212</v>
      </c>
      <c r="B470" s="315" t="s">
        <v>1087</v>
      </c>
      <c r="C470" s="315" t="s">
        <v>365</v>
      </c>
      <c r="D470" s="307">
        <v>39806.75</v>
      </c>
      <c r="E470" s="307">
        <v>0</v>
      </c>
      <c r="F470" s="307">
        <v>0</v>
      </c>
      <c r="G470" s="307">
        <v>39806.75</v>
      </c>
      <c r="H470" s="307">
        <v>39806.75</v>
      </c>
      <c r="I470" s="307">
        <v>39806.75</v>
      </c>
      <c r="J470" s="307">
        <v>79613.5</v>
      </c>
      <c r="K470" s="307">
        <v>0</v>
      </c>
      <c r="L470" s="307">
        <v>79613.5</v>
      </c>
      <c r="M470" s="307">
        <v>-37327.5</v>
      </c>
      <c r="N470" s="307">
        <v>0</v>
      </c>
      <c r="O470" s="308">
        <v>0</v>
      </c>
    </row>
    <row r="471" spans="1:15">
      <c r="A471" s="314" t="s">
        <v>1213</v>
      </c>
      <c r="B471" s="315" t="s">
        <v>1214</v>
      </c>
      <c r="C471" s="315" t="s">
        <v>365</v>
      </c>
      <c r="D471" s="307">
        <v>29682.5</v>
      </c>
      <c r="E471" s="307">
        <v>0</v>
      </c>
      <c r="F471" s="307">
        <v>0</v>
      </c>
      <c r="G471" s="307">
        <v>29682.5</v>
      </c>
      <c r="H471" s="307">
        <v>29682.5</v>
      </c>
      <c r="I471" s="307">
        <v>0</v>
      </c>
      <c r="J471" s="307">
        <v>29682.5</v>
      </c>
      <c r="K471" s="307">
        <v>0</v>
      </c>
      <c r="L471" s="307">
        <v>29682.5</v>
      </c>
      <c r="M471" s="307">
        <v>0</v>
      </c>
      <c r="N471" s="307">
        <v>0</v>
      </c>
      <c r="O471" s="308">
        <v>0</v>
      </c>
    </row>
    <row r="472" spans="1:15">
      <c r="A472" s="314" t="s">
        <v>1215</v>
      </c>
      <c r="B472" s="315" t="s">
        <v>1043</v>
      </c>
      <c r="C472" s="315" t="s">
        <v>365</v>
      </c>
      <c r="D472" s="307">
        <v>-3644.53</v>
      </c>
      <c r="E472" s="307">
        <v>5446.52</v>
      </c>
      <c r="F472" s="307">
        <v>0</v>
      </c>
      <c r="G472" s="307">
        <v>1801.99</v>
      </c>
      <c r="H472" s="307">
        <v>3609.03</v>
      </c>
      <c r="I472" s="307">
        <v>0</v>
      </c>
      <c r="J472" s="307">
        <v>3609.03</v>
      </c>
      <c r="K472" s="307">
        <v>0</v>
      </c>
      <c r="L472" s="307">
        <v>3609.03</v>
      </c>
      <c r="M472" s="307">
        <v>0</v>
      </c>
      <c r="N472" s="307">
        <v>0</v>
      </c>
      <c r="O472" s="308">
        <v>0</v>
      </c>
    </row>
    <row r="473" spans="1:15">
      <c r="A473" s="314" t="s">
        <v>1216</v>
      </c>
      <c r="B473" s="315" t="s">
        <v>1045</v>
      </c>
      <c r="C473" s="315" t="s">
        <v>365</v>
      </c>
      <c r="D473" s="307">
        <v>113591.97</v>
      </c>
      <c r="E473" s="307">
        <v>-104569.48</v>
      </c>
      <c r="F473" s="307">
        <v>0</v>
      </c>
      <c r="G473" s="307">
        <v>9022.49</v>
      </c>
      <c r="H473" s="307">
        <v>17024.89</v>
      </c>
      <c r="I473" s="307">
        <v>0</v>
      </c>
      <c r="J473" s="307">
        <v>17024.89</v>
      </c>
      <c r="K473" s="307">
        <v>0</v>
      </c>
      <c r="L473" s="307">
        <v>17024.89</v>
      </c>
      <c r="M473" s="307">
        <v>0</v>
      </c>
      <c r="N473" s="307">
        <v>0</v>
      </c>
      <c r="O473" s="308">
        <v>0</v>
      </c>
    </row>
    <row r="474" spans="1:15">
      <c r="A474" s="314" t="s">
        <v>1217</v>
      </c>
      <c r="B474" s="315" t="s">
        <v>1047</v>
      </c>
      <c r="C474" s="315" t="s">
        <v>365</v>
      </c>
      <c r="D474" s="307">
        <v>-9303.6200000000008</v>
      </c>
      <c r="E474" s="307">
        <v>24036.7</v>
      </c>
      <c r="F474" s="307">
        <v>0</v>
      </c>
      <c r="G474" s="307">
        <v>14733.08</v>
      </c>
      <c r="H474" s="307">
        <v>29635.35</v>
      </c>
      <c r="I474" s="307">
        <v>0</v>
      </c>
      <c r="J474" s="307">
        <v>29635.35</v>
      </c>
      <c r="K474" s="307">
        <v>0</v>
      </c>
      <c r="L474" s="307">
        <v>29635.35</v>
      </c>
      <c r="M474" s="307">
        <v>0</v>
      </c>
      <c r="N474" s="307">
        <v>0</v>
      </c>
      <c r="O474" s="308">
        <v>0</v>
      </c>
    </row>
    <row r="475" spans="1:15">
      <c r="A475" s="314" t="s">
        <v>1218</v>
      </c>
      <c r="B475" s="315" t="s">
        <v>1219</v>
      </c>
      <c r="C475" s="315" t="s">
        <v>365</v>
      </c>
      <c r="D475" s="307">
        <v>245.89</v>
      </c>
      <c r="E475" s="307">
        <v>0</v>
      </c>
      <c r="F475" s="307">
        <v>0</v>
      </c>
      <c r="G475" s="307">
        <v>245.89</v>
      </c>
      <c r="H475" s="307">
        <v>495.88</v>
      </c>
      <c r="I475" s="307">
        <v>0</v>
      </c>
      <c r="J475" s="307">
        <v>495.88</v>
      </c>
      <c r="K475" s="307">
        <v>0</v>
      </c>
      <c r="L475" s="307">
        <v>495.88</v>
      </c>
      <c r="M475" s="307">
        <v>0</v>
      </c>
      <c r="N475" s="307">
        <v>0</v>
      </c>
      <c r="O475" s="308">
        <v>0</v>
      </c>
    </row>
    <row r="476" spans="1:15">
      <c r="A476" s="314" t="s">
        <v>1220</v>
      </c>
      <c r="B476" s="315" t="s">
        <v>1089</v>
      </c>
      <c r="C476" s="315" t="s">
        <v>365</v>
      </c>
      <c r="D476" s="307">
        <v>353928.44</v>
      </c>
      <c r="E476" s="307">
        <v>-324817.03000000003</v>
      </c>
      <c r="F476" s="307">
        <v>0</v>
      </c>
      <c r="G476" s="307">
        <v>29111.41</v>
      </c>
      <c r="H476" s="307">
        <v>353928.44</v>
      </c>
      <c r="I476" s="307">
        <v>0</v>
      </c>
      <c r="J476" s="307">
        <v>353928.44</v>
      </c>
      <c r="K476" s="307">
        <v>0</v>
      </c>
      <c r="L476" s="307">
        <v>353928.44</v>
      </c>
      <c r="M476" s="307">
        <v>0</v>
      </c>
      <c r="N476" s="307">
        <v>0</v>
      </c>
      <c r="O476" s="308">
        <v>0</v>
      </c>
    </row>
    <row r="477" spans="1:15">
      <c r="A477" s="314" t="s">
        <v>1221</v>
      </c>
      <c r="B477" s="315" t="s">
        <v>1222</v>
      </c>
      <c r="C477" s="315" t="s">
        <v>365</v>
      </c>
      <c r="D477" s="307">
        <v>19155</v>
      </c>
      <c r="E477" s="307">
        <v>0</v>
      </c>
      <c r="F477" s="307">
        <v>0</v>
      </c>
      <c r="G477" s="307">
        <v>19155</v>
      </c>
      <c r="H477" s="307">
        <v>31804</v>
      </c>
      <c r="I477" s="307">
        <v>0</v>
      </c>
      <c r="J477" s="307">
        <v>31804</v>
      </c>
      <c r="K477" s="307">
        <v>0</v>
      </c>
      <c r="L477" s="307">
        <v>31804</v>
      </c>
      <c r="M477" s="307">
        <v>0</v>
      </c>
      <c r="N477" s="307">
        <v>0</v>
      </c>
      <c r="O477" s="308">
        <v>0</v>
      </c>
    </row>
    <row r="478" spans="1:15">
      <c r="A478" s="314" t="s">
        <v>1223</v>
      </c>
      <c r="B478" s="315" t="s">
        <v>1224</v>
      </c>
      <c r="C478" s="315" t="s">
        <v>365</v>
      </c>
      <c r="D478" s="307">
        <v>8620</v>
      </c>
      <c r="E478" s="307">
        <v>0</v>
      </c>
      <c r="F478" s="307">
        <v>0</v>
      </c>
      <c r="G478" s="307">
        <v>8620</v>
      </c>
      <c r="H478" s="307">
        <v>8620</v>
      </c>
      <c r="I478" s="307">
        <v>0</v>
      </c>
      <c r="J478" s="307">
        <v>8620</v>
      </c>
      <c r="K478" s="307">
        <v>0</v>
      </c>
      <c r="L478" s="307">
        <v>8620</v>
      </c>
      <c r="M478" s="307">
        <v>0</v>
      </c>
      <c r="N478" s="307">
        <v>0</v>
      </c>
      <c r="O478" s="308">
        <v>0</v>
      </c>
    </row>
    <row r="479" spans="1:15">
      <c r="A479" s="314" t="s">
        <v>1225</v>
      </c>
      <c r="B479" s="315" t="s">
        <v>1226</v>
      </c>
      <c r="C479" s="315" t="s">
        <v>365</v>
      </c>
      <c r="D479" s="307">
        <v>817792</v>
      </c>
      <c r="E479" s="307">
        <v>0</v>
      </c>
      <c r="F479" s="307">
        <v>0</v>
      </c>
      <c r="G479" s="307">
        <v>817792</v>
      </c>
      <c r="H479" s="307">
        <v>1288666</v>
      </c>
      <c r="I479" s="307">
        <v>0</v>
      </c>
      <c r="J479" s="307">
        <v>1288666</v>
      </c>
      <c r="K479" s="307">
        <v>0</v>
      </c>
      <c r="L479" s="307">
        <v>1288666</v>
      </c>
      <c r="M479" s="307">
        <v>0</v>
      </c>
      <c r="N479" s="307">
        <v>0</v>
      </c>
      <c r="O479" s="308">
        <v>0</v>
      </c>
    </row>
    <row r="480" spans="1:15">
      <c r="A480" s="314" t="s">
        <v>1227</v>
      </c>
      <c r="B480" s="315" t="s">
        <v>1228</v>
      </c>
      <c r="C480" s="315" t="s">
        <v>365</v>
      </c>
      <c r="D480" s="307">
        <v>17885</v>
      </c>
      <c r="E480" s="307">
        <v>0</v>
      </c>
      <c r="F480" s="307">
        <v>0</v>
      </c>
      <c r="G480" s="307">
        <v>17885</v>
      </c>
      <c r="H480" s="307">
        <v>25826</v>
      </c>
      <c r="I480" s="307">
        <v>0</v>
      </c>
      <c r="J480" s="307">
        <v>25826</v>
      </c>
      <c r="K480" s="307">
        <v>0</v>
      </c>
      <c r="L480" s="307">
        <v>25826</v>
      </c>
      <c r="M480" s="307">
        <v>0</v>
      </c>
      <c r="N480" s="307">
        <v>0</v>
      </c>
      <c r="O480" s="308">
        <v>0</v>
      </c>
    </row>
    <row r="481" spans="1:15">
      <c r="A481" s="314" t="s">
        <v>1229</v>
      </c>
      <c r="B481" s="315" t="s">
        <v>1230</v>
      </c>
      <c r="C481" s="315" t="s">
        <v>365</v>
      </c>
      <c r="D481" s="307">
        <v>2729</v>
      </c>
      <c r="E481" s="307">
        <v>2901</v>
      </c>
      <c r="F481" s="307">
        <v>0</v>
      </c>
      <c r="G481" s="307">
        <v>5630</v>
      </c>
      <c r="H481" s="307">
        <v>8323</v>
      </c>
      <c r="I481" s="307">
        <v>0</v>
      </c>
      <c r="J481" s="307">
        <v>8323</v>
      </c>
      <c r="K481" s="307">
        <v>0</v>
      </c>
      <c r="L481" s="307">
        <v>8323</v>
      </c>
      <c r="M481" s="307">
        <v>0</v>
      </c>
      <c r="N481" s="307">
        <v>0</v>
      </c>
      <c r="O481" s="308">
        <v>0</v>
      </c>
    </row>
    <row r="482" spans="1:15">
      <c r="A482" s="314" t="s">
        <v>1231</v>
      </c>
      <c r="B482" s="315" t="s">
        <v>1232</v>
      </c>
      <c r="C482" s="315" t="s">
        <v>365</v>
      </c>
      <c r="D482" s="307">
        <v>31991.39</v>
      </c>
      <c r="E482" s="307">
        <v>0</v>
      </c>
      <c r="F482" s="307">
        <v>0</v>
      </c>
      <c r="G482" s="307">
        <v>31991.39</v>
      </c>
      <c r="H482" s="307">
        <v>50639.78</v>
      </c>
      <c r="I482" s="307">
        <v>0</v>
      </c>
      <c r="J482" s="307">
        <v>50639.78</v>
      </c>
      <c r="K482" s="307">
        <v>0</v>
      </c>
      <c r="L482" s="307">
        <v>50639.78</v>
      </c>
      <c r="M482" s="307">
        <v>0</v>
      </c>
      <c r="N482" s="307">
        <v>0</v>
      </c>
      <c r="O482" s="308">
        <v>0</v>
      </c>
    </row>
    <row r="483" spans="1:15">
      <c r="A483" s="314" t="s">
        <v>1233</v>
      </c>
      <c r="B483" s="315" t="s">
        <v>1234</v>
      </c>
      <c r="C483" s="315" t="s">
        <v>365</v>
      </c>
      <c r="D483" s="307">
        <v>10368.040000000001</v>
      </c>
      <c r="E483" s="307">
        <v>0</v>
      </c>
      <c r="F483" s="307">
        <v>0</v>
      </c>
      <c r="G483" s="307">
        <v>10368.040000000001</v>
      </c>
      <c r="H483" s="307">
        <v>13248.76</v>
      </c>
      <c r="I483" s="307">
        <v>0</v>
      </c>
      <c r="J483" s="307">
        <v>13248.76</v>
      </c>
      <c r="K483" s="307">
        <v>0</v>
      </c>
      <c r="L483" s="307">
        <v>13248.76</v>
      </c>
      <c r="M483" s="307">
        <v>0</v>
      </c>
      <c r="N483" s="307">
        <v>0</v>
      </c>
      <c r="O483" s="308">
        <v>0</v>
      </c>
    </row>
    <row r="484" spans="1:15">
      <c r="A484" s="314" t="s">
        <v>1235</v>
      </c>
      <c r="B484" s="315" t="s">
        <v>1236</v>
      </c>
      <c r="C484" s="315" t="s">
        <v>365</v>
      </c>
      <c r="D484" s="307">
        <v>-124</v>
      </c>
      <c r="E484" s="307">
        <v>1012</v>
      </c>
      <c r="F484" s="307">
        <v>0</v>
      </c>
      <c r="G484" s="307">
        <v>888</v>
      </c>
      <c r="H484" s="307">
        <v>2172</v>
      </c>
      <c r="I484" s="307">
        <v>0</v>
      </c>
      <c r="J484" s="307">
        <v>2172</v>
      </c>
      <c r="K484" s="307">
        <v>0</v>
      </c>
      <c r="L484" s="307">
        <v>2172</v>
      </c>
      <c r="M484" s="307">
        <v>0</v>
      </c>
      <c r="N484" s="307">
        <v>0</v>
      </c>
      <c r="O484" s="308">
        <v>0</v>
      </c>
    </row>
    <row r="485" spans="1:15">
      <c r="A485" s="314" t="s">
        <v>1237</v>
      </c>
      <c r="B485" s="315" t="s">
        <v>1238</v>
      </c>
      <c r="C485" s="315" t="s">
        <v>365</v>
      </c>
      <c r="D485" s="307">
        <v>-1741</v>
      </c>
      <c r="E485" s="307">
        <v>1741</v>
      </c>
      <c r="F485" s="307">
        <v>0</v>
      </c>
      <c r="G485" s="307">
        <v>0</v>
      </c>
      <c r="H485" s="307">
        <v>4622</v>
      </c>
      <c r="I485" s="307">
        <v>0</v>
      </c>
      <c r="J485" s="307">
        <v>4622</v>
      </c>
      <c r="K485" s="307">
        <v>0</v>
      </c>
      <c r="L485" s="307">
        <v>4622</v>
      </c>
      <c r="M485" s="307">
        <v>0</v>
      </c>
      <c r="N485" s="307">
        <v>0</v>
      </c>
      <c r="O485" s="308">
        <v>0</v>
      </c>
    </row>
    <row r="486" spans="1:15">
      <c r="A486" s="314" t="s">
        <v>1239</v>
      </c>
      <c r="B486" s="315" t="s">
        <v>1240</v>
      </c>
      <c r="C486" s="315" t="s">
        <v>365</v>
      </c>
      <c r="D486" s="307">
        <v>-222461</v>
      </c>
      <c r="E486" s="307">
        <v>243335.01</v>
      </c>
      <c r="F486" s="307">
        <v>0</v>
      </c>
      <c r="G486" s="307">
        <v>20874.009999999998</v>
      </c>
      <c r="H486" s="307">
        <v>280998</v>
      </c>
      <c r="I486" s="307">
        <v>0</v>
      </c>
      <c r="J486" s="307">
        <v>280998</v>
      </c>
      <c r="K486" s="307">
        <v>0</v>
      </c>
      <c r="L486" s="307">
        <v>280998</v>
      </c>
      <c r="M486" s="307">
        <v>0</v>
      </c>
      <c r="N486" s="307">
        <v>0</v>
      </c>
      <c r="O486" s="308">
        <v>0</v>
      </c>
    </row>
    <row r="487" spans="1:15">
      <c r="A487" s="314" t="s">
        <v>1241</v>
      </c>
      <c r="B487" s="315" t="s">
        <v>1242</v>
      </c>
      <c r="C487" s="315" t="s">
        <v>365</v>
      </c>
      <c r="D487" s="307">
        <v>5689.98</v>
      </c>
      <c r="E487" s="307">
        <v>-1390</v>
      </c>
      <c r="F487" s="307">
        <v>0</v>
      </c>
      <c r="G487" s="307">
        <v>4299.9799999999996</v>
      </c>
      <c r="H487" s="307">
        <v>17655.53</v>
      </c>
      <c r="I487" s="307">
        <v>0</v>
      </c>
      <c r="J487" s="307">
        <v>17655.53</v>
      </c>
      <c r="K487" s="307">
        <v>0</v>
      </c>
      <c r="L487" s="307">
        <v>17655.53</v>
      </c>
      <c r="M487" s="307">
        <v>0</v>
      </c>
      <c r="N487" s="307">
        <v>0</v>
      </c>
      <c r="O487" s="308">
        <v>0</v>
      </c>
    </row>
    <row r="488" spans="1:15">
      <c r="A488" s="314" t="s">
        <v>1243</v>
      </c>
      <c r="B488" s="315" t="s">
        <v>1244</v>
      </c>
      <c r="C488" s="315" t="s">
        <v>365</v>
      </c>
      <c r="D488" s="307">
        <v>21654.65</v>
      </c>
      <c r="E488" s="307">
        <v>-7500</v>
      </c>
      <c r="F488" s="307">
        <v>0</v>
      </c>
      <c r="G488" s="307">
        <v>14154.65</v>
      </c>
      <c r="H488" s="307">
        <v>24312.22</v>
      </c>
      <c r="I488" s="307">
        <v>0</v>
      </c>
      <c r="J488" s="307">
        <v>24312.22</v>
      </c>
      <c r="K488" s="307">
        <v>0</v>
      </c>
      <c r="L488" s="307">
        <v>24312.22</v>
      </c>
      <c r="M488" s="307">
        <v>0</v>
      </c>
      <c r="N488" s="307">
        <v>0</v>
      </c>
      <c r="O488" s="308">
        <v>0</v>
      </c>
    </row>
    <row r="489" spans="1:15">
      <c r="A489" s="314" t="s">
        <v>1245</v>
      </c>
      <c r="B489" s="315" t="s">
        <v>1246</v>
      </c>
      <c r="C489" s="315" t="s">
        <v>365</v>
      </c>
      <c r="D489" s="307">
        <v>1.2</v>
      </c>
      <c r="E489" s="307">
        <v>0</v>
      </c>
      <c r="F489" s="307">
        <v>0</v>
      </c>
      <c r="G489" s="307">
        <v>1.2</v>
      </c>
      <c r="H489" s="307">
        <v>301.2</v>
      </c>
      <c r="I489" s="307">
        <v>0</v>
      </c>
      <c r="J489" s="307">
        <v>301.2</v>
      </c>
      <c r="K489" s="307">
        <v>0</v>
      </c>
      <c r="L489" s="307">
        <v>301.2</v>
      </c>
      <c r="M489" s="307">
        <v>0</v>
      </c>
      <c r="N489" s="307">
        <v>0</v>
      </c>
      <c r="O489" s="308">
        <v>0</v>
      </c>
    </row>
    <row r="490" spans="1:15">
      <c r="A490" s="314" t="s">
        <v>1247</v>
      </c>
      <c r="B490" s="315" t="s">
        <v>1248</v>
      </c>
      <c r="C490" s="315" t="s">
        <v>365</v>
      </c>
      <c r="D490" s="307">
        <v>32144.400000000001</v>
      </c>
      <c r="E490" s="307">
        <v>0</v>
      </c>
      <c r="F490" s="307">
        <v>0</v>
      </c>
      <c r="G490" s="307">
        <v>32144.400000000001</v>
      </c>
      <c r="H490" s="307">
        <v>42859.35</v>
      </c>
      <c r="I490" s="307">
        <v>0</v>
      </c>
      <c r="J490" s="307">
        <v>42859.35</v>
      </c>
      <c r="K490" s="307">
        <v>0</v>
      </c>
      <c r="L490" s="307">
        <v>42859.35</v>
      </c>
      <c r="M490" s="307">
        <v>0</v>
      </c>
      <c r="N490" s="307">
        <v>0</v>
      </c>
      <c r="O490" s="308">
        <v>0</v>
      </c>
    </row>
    <row r="491" spans="1:15">
      <c r="A491" s="314" t="s">
        <v>1249</v>
      </c>
      <c r="B491" s="315" t="s">
        <v>1250</v>
      </c>
      <c r="C491" s="315" t="s">
        <v>365</v>
      </c>
      <c r="D491" s="307">
        <v>24203.88</v>
      </c>
      <c r="E491" s="307">
        <v>0</v>
      </c>
      <c r="F491" s="307">
        <v>0</v>
      </c>
      <c r="G491" s="307">
        <v>24203.88</v>
      </c>
      <c r="H491" s="307">
        <v>32271.84</v>
      </c>
      <c r="I491" s="307">
        <v>0</v>
      </c>
      <c r="J491" s="307">
        <v>32271.84</v>
      </c>
      <c r="K491" s="307">
        <v>0</v>
      </c>
      <c r="L491" s="307">
        <v>32271.84</v>
      </c>
      <c r="M491" s="307">
        <v>0</v>
      </c>
      <c r="N491" s="307">
        <v>0</v>
      </c>
      <c r="O491" s="308">
        <v>0</v>
      </c>
    </row>
    <row r="492" spans="1:15">
      <c r="A492" s="314" t="s">
        <v>1251</v>
      </c>
      <c r="B492" s="315" t="s">
        <v>1252</v>
      </c>
      <c r="C492" s="315" t="s">
        <v>365</v>
      </c>
      <c r="D492" s="307">
        <v>66126</v>
      </c>
      <c r="E492" s="307">
        <v>0</v>
      </c>
      <c r="F492" s="307">
        <v>0</v>
      </c>
      <c r="G492" s="307">
        <v>66126</v>
      </c>
      <c r="H492" s="307">
        <v>85955.79</v>
      </c>
      <c r="I492" s="307">
        <v>0</v>
      </c>
      <c r="J492" s="307">
        <v>85955.79</v>
      </c>
      <c r="K492" s="307">
        <v>0</v>
      </c>
      <c r="L492" s="307">
        <v>85955.79</v>
      </c>
      <c r="M492" s="307">
        <v>0</v>
      </c>
      <c r="N492" s="307">
        <v>0</v>
      </c>
      <c r="O492" s="308">
        <v>0</v>
      </c>
    </row>
    <row r="493" spans="1:15">
      <c r="A493" s="314" t="s">
        <v>1253</v>
      </c>
      <c r="B493" s="315" t="s">
        <v>1254</v>
      </c>
      <c r="C493" s="315" t="s">
        <v>365</v>
      </c>
      <c r="D493" s="307">
        <v>120000</v>
      </c>
      <c r="E493" s="307">
        <v>-120000</v>
      </c>
      <c r="F493" s="307">
        <v>0</v>
      </c>
      <c r="G493" s="307">
        <v>0</v>
      </c>
      <c r="H493" s="307">
        <v>120000</v>
      </c>
      <c r="I493" s="307">
        <v>0</v>
      </c>
      <c r="J493" s="307">
        <v>120000</v>
      </c>
      <c r="K493" s="307">
        <v>0</v>
      </c>
      <c r="L493" s="307">
        <v>120000</v>
      </c>
      <c r="M493" s="307">
        <v>0</v>
      </c>
      <c r="N493" s="307">
        <v>0</v>
      </c>
      <c r="O493" s="308">
        <v>0</v>
      </c>
    </row>
    <row r="494" spans="1:15">
      <c r="A494" s="314" t="s">
        <v>1255</v>
      </c>
      <c r="B494" s="315" t="s">
        <v>1059</v>
      </c>
      <c r="C494" s="315" t="s">
        <v>365</v>
      </c>
      <c r="D494" s="307">
        <v>33170</v>
      </c>
      <c r="E494" s="307">
        <v>-28890</v>
      </c>
      <c r="F494" s="307">
        <v>0</v>
      </c>
      <c r="G494" s="307">
        <v>4280</v>
      </c>
      <c r="H494" s="307">
        <v>64230.38</v>
      </c>
      <c r="I494" s="307">
        <v>0</v>
      </c>
      <c r="J494" s="307">
        <v>64230.38</v>
      </c>
      <c r="K494" s="307">
        <v>0</v>
      </c>
      <c r="L494" s="307">
        <v>64230.38</v>
      </c>
      <c r="M494" s="307">
        <v>0</v>
      </c>
      <c r="N494" s="307">
        <v>0</v>
      </c>
      <c r="O494" s="308">
        <v>0</v>
      </c>
    </row>
    <row r="495" spans="1:15">
      <c r="A495" s="314" t="s">
        <v>1256</v>
      </c>
      <c r="B495" s="315" t="s">
        <v>1257</v>
      </c>
      <c r="C495" s="315" t="s">
        <v>365</v>
      </c>
      <c r="D495" s="307">
        <v>120000</v>
      </c>
      <c r="E495" s="307">
        <v>-120000</v>
      </c>
      <c r="F495" s="307">
        <v>0</v>
      </c>
      <c r="G495" s="307">
        <v>0</v>
      </c>
      <c r="H495" s="307">
        <v>120000</v>
      </c>
      <c r="I495" s="307">
        <v>0</v>
      </c>
      <c r="J495" s="307">
        <v>120000</v>
      </c>
      <c r="K495" s="307">
        <v>0</v>
      </c>
      <c r="L495" s="307">
        <v>120000</v>
      </c>
      <c r="M495" s="307">
        <v>0</v>
      </c>
      <c r="N495" s="307">
        <v>0</v>
      </c>
      <c r="O495" s="308">
        <v>0</v>
      </c>
    </row>
    <row r="496" spans="1:15">
      <c r="A496" s="314" t="s">
        <v>1258</v>
      </c>
      <c r="B496" s="315" t="s">
        <v>1079</v>
      </c>
      <c r="C496" s="315" t="s">
        <v>365</v>
      </c>
      <c r="D496" s="307">
        <v>10700</v>
      </c>
      <c r="E496" s="307">
        <v>0</v>
      </c>
      <c r="F496" s="307">
        <v>0</v>
      </c>
      <c r="G496" s="307">
        <v>10700</v>
      </c>
      <c r="H496" s="307">
        <v>10700</v>
      </c>
      <c r="I496" s="307">
        <v>0</v>
      </c>
      <c r="J496" s="307">
        <v>10700</v>
      </c>
      <c r="K496" s="307">
        <v>0</v>
      </c>
      <c r="L496" s="307">
        <v>10700</v>
      </c>
      <c r="M496" s="307">
        <v>0</v>
      </c>
      <c r="N496" s="307">
        <v>0</v>
      </c>
      <c r="O496" s="308">
        <v>0</v>
      </c>
    </row>
    <row r="497" spans="1:15">
      <c r="A497" s="314" t="s">
        <v>1259</v>
      </c>
      <c r="B497" s="315" t="s">
        <v>1260</v>
      </c>
      <c r="C497" s="315" t="s">
        <v>365</v>
      </c>
      <c r="D497" s="307">
        <v>48.62</v>
      </c>
      <c r="E497" s="307">
        <v>-1807.04</v>
      </c>
      <c r="F497" s="307">
        <v>0</v>
      </c>
      <c r="G497" s="307">
        <v>-1758.42</v>
      </c>
      <c r="H497" s="307">
        <v>48.62</v>
      </c>
      <c r="I497" s="307">
        <v>0</v>
      </c>
      <c r="J497" s="307">
        <v>48.62</v>
      </c>
      <c r="K497" s="307">
        <v>0</v>
      </c>
      <c r="L497" s="307">
        <v>48.62</v>
      </c>
      <c r="M497" s="307">
        <v>0</v>
      </c>
      <c r="N497" s="307">
        <v>0</v>
      </c>
      <c r="O497" s="308">
        <v>0</v>
      </c>
    </row>
    <row r="498" spans="1:15">
      <c r="A498" s="314" t="s">
        <v>1261</v>
      </c>
      <c r="B498" s="315" t="s">
        <v>1262</v>
      </c>
      <c r="C498" s="315" t="s">
        <v>365</v>
      </c>
      <c r="D498" s="307">
        <v>-6288.13</v>
      </c>
      <c r="E498" s="307">
        <v>11359.19</v>
      </c>
      <c r="F498" s="307">
        <v>0</v>
      </c>
      <c r="G498" s="307">
        <v>5071.0600000000004</v>
      </c>
      <c r="H498" s="307">
        <v>13073.45</v>
      </c>
      <c r="I498" s="307">
        <v>0</v>
      </c>
      <c r="J498" s="307">
        <v>13073.45</v>
      </c>
      <c r="K498" s="307">
        <v>0</v>
      </c>
      <c r="L498" s="307">
        <v>13073.45</v>
      </c>
      <c r="M498" s="307">
        <v>0</v>
      </c>
      <c r="N498" s="307">
        <v>0</v>
      </c>
      <c r="O498" s="308">
        <v>0</v>
      </c>
    </row>
    <row r="499" spans="1:15">
      <c r="A499" s="314" t="s">
        <v>1263</v>
      </c>
      <c r="B499" s="315" t="s">
        <v>1264</v>
      </c>
      <c r="C499" s="315" t="s">
        <v>365</v>
      </c>
      <c r="D499" s="307">
        <v>11134</v>
      </c>
      <c r="E499" s="307">
        <v>0</v>
      </c>
      <c r="F499" s="307">
        <v>0</v>
      </c>
      <c r="G499" s="307">
        <v>11134</v>
      </c>
      <c r="H499" s="307">
        <v>15625</v>
      </c>
      <c r="I499" s="307">
        <v>0</v>
      </c>
      <c r="J499" s="307">
        <v>15625</v>
      </c>
      <c r="K499" s="307">
        <v>0</v>
      </c>
      <c r="L499" s="307">
        <v>15625</v>
      </c>
      <c r="M499" s="307">
        <v>0</v>
      </c>
      <c r="N499" s="307">
        <v>0</v>
      </c>
      <c r="O499" s="308">
        <v>0</v>
      </c>
    </row>
    <row r="500" spans="1:15">
      <c r="A500" s="314" t="s">
        <v>1265</v>
      </c>
      <c r="B500" s="315" t="s">
        <v>1266</v>
      </c>
      <c r="C500" s="315" t="s">
        <v>365</v>
      </c>
      <c r="D500" s="307">
        <v>115406.39</v>
      </c>
      <c r="E500" s="307">
        <v>0</v>
      </c>
      <c r="F500" s="307">
        <v>0</v>
      </c>
      <c r="G500" s="307">
        <v>115406.39</v>
      </c>
      <c r="H500" s="307">
        <v>148561.73000000001</v>
      </c>
      <c r="I500" s="307">
        <v>0</v>
      </c>
      <c r="J500" s="307">
        <v>148561.73000000001</v>
      </c>
      <c r="K500" s="307">
        <v>0</v>
      </c>
      <c r="L500" s="307">
        <v>148561.73000000001</v>
      </c>
      <c r="M500" s="307">
        <v>0</v>
      </c>
      <c r="N500" s="307">
        <v>0</v>
      </c>
      <c r="O500" s="308">
        <v>0</v>
      </c>
    </row>
    <row r="501" spans="1:15">
      <c r="A501" s="314" t="s">
        <v>1267</v>
      </c>
      <c r="B501" s="315" t="s">
        <v>1268</v>
      </c>
      <c r="C501" s="315" t="s">
        <v>365</v>
      </c>
      <c r="D501" s="309">
        <v>2983</v>
      </c>
      <c r="E501" s="309">
        <v>0</v>
      </c>
      <c r="F501" s="309">
        <v>0</v>
      </c>
      <c r="G501" s="309">
        <v>2983</v>
      </c>
      <c r="H501" s="309">
        <v>2983</v>
      </c>
      <c r="I501" s="309">
        <v>0</v>
      </c>
      <c r="J501" s="309">
        <v>2983</v>
      </c>
      <c r="K501" s="309">
        <v>0</v>
      </c>
      <c r="L501" s="309">
        <v>2983</v>
      </c>
      <c r="M501" s="309">
        <v>0</v>
      </c>
      <c r="N501" s="309">
        <v>0</v>
      </c>
      <c r="O501" s="310">
        <v>0</v>
      </c>
    </row>
    <row r="502" spans="1:15">
      <c r="A502" s="314" t="s">
        <v>1269</v>
      </c>
      <c r="B502" s="315" t="s">
        <v>1270</v>
      </c>
      <c r="C502" s="315" t="s">
        <v>368</v>
      </c>
      <c r="D502" s="307">
        <v>0</v>
      </c>
      <c r="E502" s="307">
        <v>0</v>
      </c>
      <c r="F502" s="307">
        <v>0</v>
      </c>
      <c r="G502" s="307">
        <v>0</v>
      </c>
      <c r="H502" s="307">
        <v>0</v>
      </c>
      <c r="I502" s="307">
        <v>0</v>
      </c>
      <c r="J502" s="307">
        <v>0</v>
      </c>
      <c r="K502" s="307">
        <v>0</v>
      </c>
      <c r="L502" s="307">
        <v>0</v>
      </c>
      <c r="M502" s="307">
        <v>0</v>
      </c>
      <c r="N502" s="307">
        <v>0</v>
      </c>
      <c r="O502" s="308">
        <v>0</v>
      </c>
    </row>
    <row r="503" spans="1:15">
      <c r="A503" s="314" t="s">
        <v>1271</v>
      </c>
      <c r="B503" s="315" t="s">
        <v>1270</v>
      </c>
      <c r="C503" s="315" t="s">
        <v>368</v>
      </c>
      <c r="D503" s="307">
        <v>0</v>
      </c>
      <c r="E503" s="307">
        <v>0</v>
      </c>
      <c r="F503" s="307">
        <v>0</v>
      </c>
      <c r="G503" s="307">
        <v>0</v>
      </c>
      <c r="H503" s="307">
        <v>0</v>
      </c>
      <c r="I503" s="307">
        <v>0</v>
      </c>
      <c r="J503" s="307">
        <v>0</v>
      </c>
      <c r="K503" s="307">
        <v>0</v>
      </c>
      <c r="L503" s="307">
        <v>0</v>
      </c>
      <c r="M503" s="307">
        <v>236791.37</v>
      </c>
      <c r="N503" s="307">
        <v>725195.63</v>
      </c>
      <c r="O503" s="308">
        <v>1912586.82</v>
      </c>
    </row>
    <row r="504" spans="1:15">
      <c r="A504" s="314" t="s">
        <v>1272</v>
      </c>
      <c r="B504" s="315" t="s">
        <v>1273</v>
      </c>
      <c r="C504" s="315" t="s">
        <v>368</v>
      </c>
      <c r="D504" s="307">
        <v>0</v>
      </c>
      <c r="E504" s="307">
        <v>0</v>
      </c>
      <c r="F504" s="307">
        <v>0</v>
      </c>
      <c r="G504" s="307">
        <v>0</v>
      </c>
      <c r="H504" s="307">
        <v>0</v>
      </c>
      <c r="I504" s="307">
        <v>0</v>
      </c>
      <c r="J504" s="307">
        <v>0</v>
      </c>
      <c r="K504" s="307">
        <v>0</v>
      </c>
      <c r="L504" s="307">
        <v>0</v>
      </c>
      <c r="M504" s="307">
        <v>695027.72</v>
      </c>
      <c r="N504" s="307">
        <v>1003501.78</v>
      </c>
      <c r="O504" s="308">
        <v>2308892.91</v>
      </c>
    </row>
    <row r="505" spans="1:15">
      <c r="A505" s="314" t="s">
        <v>1274</v>
      </c>
      <c r="B505" s="315" t="s">
        <v>295</v>
      </c>
      <c r="C505" s="315" t="s">
        <v>368</v>
      </c>
      <c r="D505" s="307">
        <v>0</v>
      </c>
      <c r="E505" s="307">
        <v>0</v>
      </c>
      <c r="F505" s="307">
        <v>0</v>
      </c>
      <c r="G505" s="307">
        <v>0</v>
      </c>
      <c r="H505" s="307">
        <v>0</v>
      </c>
      <c r="I505" s="307">
        <v>0</v>
      </c>
      <c r="J505" s="307">
        <v>0</v>
      </c>
      <c r="K505" s="307">
        <v>0</v>
      </c>
      <c r="L505" s="307">
        <v>0</v>
      </c>
      <c r="M505" s="307">
        <v>0</v>
      </c>
      <c r="N505" s="307">
        <v>0</v>
      </c>
      <c r="O505" s="308">
        <v>80605</v>
      </c>
    </row>
    <row r="506" spans="1:15">
      <c r="A506" s="314" t="s">
        <v>1275</v>
      </c>
      <c r="B506" s="315" t="s">
        <v>1270</v>
      </c>
      <c r="C506" s="315" t="s">
        <v>368</v>
      </c>
      <c r="D506" s="307">
        <v>11257450.48</v>
      </c>
      <c r="E506" s="307">
        <v>-3748122.64</v>
      </c>
      <c r="F506" s="307">
        <v>0</v>
      </c>
      <c r="G506" s="307">
        <v>7509327.8399999999</v>
      </c>
      <c r="H506" s="307">
        <v>14365217.619999999</v>
      </c>
      <c r="I506" s="307">
        <v>0</v>
      </c>
      <c r="J506" s="307">
        <v>14365217.619999999</v>
      </c>
      <c r="K506" s="307">
        <v>0</v>
      </c>
      <c r="L506" s="307">
        <v>14365217.619999999</v>
      </c>
      <c r="M506" s="307">
        <v>0</v>
      </c>
      <c r="N506" s="307">
        <v>0</v>
      </c>
      <c r="O506" s="308">
        <v>0</v>
      </c>
    </row>
    <row r="507" spans="1:15">
      <c r="A507" s="314" t="s">
        <v>1276</v>
      </c>
      <c r="B507" s="315" t="s">
        <v>1273</v>
      </c>
      <c r="C507" s="315" t="s">
        <v>368</v>
      </c>
      <c r="D507" s="307">
        <v>-5229117.9000000004</v>
      </c>
      <c r="E507" s="307">
        <v>5229117.9000000004</v>
      </c>
      <c r="F507" s="307">
        <v>0</v>
      </c>
      <c r="G507" s="307">
        <v>0</v>
      </c>
      <c r="H507" s="307">
        <v>402535.07</v>
      </c>
      <c r="I507" s="307">
        <v>0</v>
      </c>
      <c r="J507" s="307">
        <v>402535.07</v>
      </c>
      <c r="K507" s="307">
        <v>0</v>
      </c>
      <c r="L507" s="307">
        <v>402535.07</v>
      </c>
      <c r="M507" s="307">
        <v>0</v>
      </c>
      <c r="N507" s="307">
        <v>0</v>
      </c>
      <c r="O507" s="308">
        <v>0</v>
      </c>
    </row>
    <row r="508" spans="1:15">
      <c r="A508" s="314" t="s">
        <v>1277</v>
      </c>
      <c r="B508" s="315" t="s">
        <v>368</v>
      </c>
      <c r="C508" s="315" t="s">
        <v>368</v>
      </c>
      <c r="D508" s="307">
        <v>445463.73</v>
      </c>
      <c r="E508" s="307">
        <v>-425622.12</v>
      </c>
      <c r="F508" s="307">
        <v>0</v>
      </c>
      <c r="G508" s="307">
        <v>19841.61</v>
      </c>
      <c r="H508" s="307">
        <v>445463.73</v>
      </c>
      <c r="I508" s="307">
        <v>0</v>
      </c>
      <c r="J508" s="307">
        <v>445463.73</v>
      </c>
      <c r="K508" s="307">
        <v>0</v>
      </c>
      <c r="L508" s="307">
        <v>445463.73</v>
      </c>
      <c r="M508" s="307">
        <v>0</v>
      </c>
      <c r="N508" s="307">
        <v>0</v>
      </c>
      <c r="O508" s="308">
        <v>0</v>
      </c>
    </row>
    <row r="509" spans="1:15">
      <c r="A509" s="314" t="s">
        <v>1278</v>
      </c>
      <c r="B509" s="315" t="s">
        <v>295</v>
      </c>
      <c r="C509" s="315" t="s">
        <v>368</v>
      </c>
      <c r="D509" s="307">
        <v>27246.400000000001</v>
      </c>
      <c r="E509" s="307">
        <v>0</v>
      </c>
      <c r="F509" s="307">
        <v>0</v>
      </c>
      <c r="G509" s="307">
        <v>27246.400000000001</v>
      </c>
      <c r="H509" s="307">
        <v>27246.400000000001</v>
      </c>
      <c r="I509" s="307">
        <v>27246.400000000001</v>
      </c>
      <c r="J509" s="307">
        <v>54492.800000000003</v>
      </c>
      <c r="K509" s="307">
        <v>0</v>
      </c>
      <c r="L509" s="307">
        <v>54492.800000000003</v>
      </c>
      <c r="M509" s="307">
        <v>-20151</v>
      </c>
      <c r="N509" s="307">
        <v>0</v>
      </c>
      <c r="O509" s="308">
        <v>0</v>
      </c>
    </row>
    <row r="510" spans="1:15">
      <c r="A510" s="314" t="s">
        <v>1279</v>
      </c>
      <c r="B510" s="315" t="s">
        <v>830</v>
      </c>
      <c r="C510" s="315" t="s">
        <v>245</v>
      </c>
      <c r="D510" s="307">
        <v>0</v>
      </c>
      <c r="E510" s="307">
        <v>0</v>
      </c>
      <c r="F510" s="307">
        <v>0</v>
      </c>
      <c r="G510" s="307">
        <v>0</v>
      </c>
      <c r="H510" s="307">
        <v>0</v>
      </c>
      <c r="I510" s="307">
        <v>0</v>
      </c>
      <c r="J510" s="307">
        <v>0</v>
      </c>
      <c r="K510" s="307">
        <v>0</v>
      </c>
      <c r="L510" s="307">
        <v>0</v>
      </c>
      <c r="M510" s="307">
        <v>0</v>
      </c>
      <c r="N510" s="307">
        <v>0</v>
      </c>
      <c r="O510" s="308">
        <v>-83588</v>
      </c>
    </row>
    <row r="511" spans="1:15">
      <c r="A511" s="314" t="s">
        <v>1280</v>
      </c>
      <c r="B511" s="315" t="s">
        <v>1281</v>
      </c>
      <c r="C511" s="315" t="s">
        <v>245</v>
      </c>
      <c r="D511" s="307">
        <v>0</v>
      </c>
      <c r="E511" s="307">
        <v>0</v>
      </c>
      <c r="F511" s="307">
        <v>0</v>
      </c>
      <c r="G511" s="307">
        <v>0</v>
      </c>
      <c r="H511" s="307">
        <v>0</v>
      </c>
      <c r="I511" s="307">
        <v>0</v>
      </c>
      <c r="J511" s="307">
        <v>0</v>
      </c>
      <c r="K511" s="307">
        <v>0</v>
      </c>
      <c r="L511" s="307">
        <v>0</v>
      </c>
      <c r="M511" s="307">
        <v>-2077972.44</v>
      </c>
      <c r="N511" s="307">
        <v>0</v>
      </c>
      <c r="O511" s="308">
        <v>16836335.07</v>
      </c>
    </row>
    <row r="512" spans="1:15">
      <c r="A512" s="314" t="s">
        <v>1282</v>
      </c>
      <c r="B512" s="315" t="s">
        <v>1281</v>
      </c>
      <c r="C512" s="315" t="s">
        <v>245</v>
      </c>
      <c r="D512" s="307">
        <v>14104598.210000001</v>
      </c>
      <c r="E512" s="307">
        <v>0</v>
      </c>
      <c r="F512" s="307">
        <v>0</v>
      </c>
      <c r="G512" s="307">
        <v>14104598.210000001</v>
      </c>
      <c r="H512" s="307">
        <v>14104598.210000001</v>
      </c>
      <c r="I512" s="307">
        <v>0</v>
      </c>
      <c r="J512" s="307">
        <v>14104598.210000001</v>
      </c>
      <c r="K512" s="307">
        <v>0</v>
      </c>
      <c r="L512" s="307">
        <v>14104598.210000001</v>
      </c>
      <c r="M512" s="307">
        <v>0</v>
      </c>
      <c r="N512" s="307">
        <v>0</v>
      </c>
      <c r="O512" s="308">
        <v>0</v>
      </c>
    </row>
    <row r="513" spans="1:15">
      <c r="A513" s="314" t="s">
        <v>1283</v>
      </c>
      <c r="B513" s="315" t="s">
        <v>1281</v>
      </c>
      <c r="C513" s="315" t="s">
        <v>245</v>
      </c>
      <c r="D513" s="307">
        <v>0</v>
      </c>
      <c r="E513" s="307">
        <v>321218.45</v>
      </c>
      <c r="F513" s="307">
        <v>0</v>
      </c>
      <c r="G513" s="307">
        <v>321218.45</v>
      </c>
      <c r="H513" s="307">
        <v>0</v>
      </c>
      <c r="I513" s="307">
        <v>14425816.66</v>
      </c>
      <c r="J513" s="307">
        <v>14425816.66</v>
      </c>
      <c r="K513" s="307">
        <v>0</v>
      </c>
      <c r="L513" s="307">
        <v>14425816.66</v>
      </c>
      <c r="M513" s="307">
        <v>0</v>
      </c>
      <c r="N513" s="307">
        <v>0</v>
      </c>
      <c r="O513" s="308">
        <v>0</v>
      </c>
    </row>
    <row r="514" spans="1:15">
      <c r="A514" s="314" t="s">
        <v>1284</v>
      </c>
      <c r="B514" s="315" t="s">
        <v>1285</v>
      </c>
      <c r="C514" s="315" t="s">
        <v>245</v>
      </c>
      <c r="D514" s="307">
        <v>2566122.7999999998</v>
      </c>
      <c r="E514" s="307">
        <v>-2566122.7999999998</v>
      </c>
      <c r="F514" s="307">
        <v>0</v>
      </c>
      <c r="G514" s="307">
        <v>0</v>
      </c>
      <c r="H514" s="307">
        <v>2566122.7999999998</v>
      </c>
      <c r="I514" s="307">
        <v>0</v>
      </c>
      <c r="J514" s="307">
        <v>2566122.7999999998</v>
      </c>
      <c r="K514" s="307">
        <v>0</v>
      </c>
      <c r="L514" s="307">
        <v>2566122.7999999998</v>
      </c>
      <c r="M514" s="307">
        <v>-715252.78</v>
      </c>
      <c r="N514" s="307">
        <v>0</v>
      </c>
      <c r="O514" s="308">
        <v>-8741088.0800000001</v>
      </c>
    </row>
    <row r="515" spans="1:15">
      <c r="A515" s="314" t="s">
        <v>1286</v>
      </c>
      <c r="B515" s="315" t="s">
        <v>1287</v>
      </c>
      <c r="C515" s="315" t="s">
        <v>245</v>
      </c>
      <c r="D515" s="309">
        <v>0</v>
      </c>
      <c r="E515" s="309">
        <v>0</v>
      </c>
      <c r="F515" s="309">
        <v>0</v>
      </c>
      <c r="G515" s="309">
        <v>0</v>
      </c>
      <c r="H515" s="309">
        <v>0</v>
      </c>
      <c r="I515" s="309">
        <v>16717.599999999999</v>
      </c>
      <c r="J515" s="309">
        <v>16717.599999999999</v>
      </c>
      <c r="K515" s="309">
        <v>0</v>
      </c>
      <c r="L515" s="309">
        <v>16717.599999999999</v>
      </c>
      <c r="M515" s="309">
        <v>0</v>
      </c>
      <c r="N515" s="309">
        <v>0</v>
      </c>
      <c r="O515" s="310">
        <v>-16717.599999999999</v>
      </c>
    </row>
  </sheetData>
  <mergeCells count="1">
    <mergeCell ref="A5:C5"/>
  </mergeCells>
  <phoneticPr fontId="9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5:J533"/>
  <sheetViews>
    <sheetView workbookViewId="0">
      <pane xSplit="3" ySplit="8" topLeftCell="F9" activePane="bottomRight" state="frozen"/>
      <selection activeCell="F152" sqref="F152"/>
      <selection pane="topRight" activeCell="F152" sqref="F152"/>
      <selection pane="bottomLeft" activeCell="F152" sqref="F152"/>
      <selection pane="bottomRight" activeCell="F152" sqref="F152"/>
    </sheetView>
  </sheetViews>
  <sheetFormatPr defaultRowHeight="12.75"/>
  <cols>
    <col min="1" max="1" width="11.28515625" style="455" bestFit="1" customWidth="1"/>
    <col min="2" max="2" width="60.140625" style="455" bestFit="1" customWidth="1"/>
    <col min="3" max="3" width="24.85546875" style="455" customWidth="1"/>
    <col min="4" max="4" width="16.5703125" style="455" bestFit="1" customWidth="1"/>
    <col min="5" max="5" width="14" style="455" bestFit="1" customWidth="1"/>
    <col min="6" max="6" width="16.5703125" style="455" bestFit="1" customWidth="1"/>
    <col min="7" max="7" width="14" style="455" bestFit="1" customWidth="1"/>
    <col min="8" max="9" width="16.5703125" style="455" bestFit="1" customWidth="1"/>
    <col min="10" max="16384" width="9.140625" style="455"/>
  </cols>
  <sheetData>
    <row r="5" spans="1:9">
      <c r="A5" s="987" t="s">
        <v>794</v>
      </c>
      <c r="B5" s="987"/>
      <c r="C5" s="987"/>
    </row>
    <row r="7" spans="1:9">
      <c r="A7" s="457"/>
      <c r="B7" s="457"/>
      <c r="C7" s="457"/>
      <c r="D7" s="457" t="s">
        <v>793</v>
      </c>
      <c r="E7" s="457" t="s">
        <v>793</v>
      </c>
      <c r="F7" s="457" t="s">
        <v>793</v>
      </c>
      <c r="G7" s="457" t="s">
        <v>793</v>
      </c>
      <c r="H7" s="457" t="s">
        <v>793</v>
      </c>
      <c r="I7" s="457" t="s">
        <v>358</v>
      </c>
    </row>
    <row r="8" spans="1:9">
      <c r="A8" s="459" t="s">
        <v>385</v>
      </c>
      <c r="B8" s="459" t="s">
        <v>386</v>
      </c>
      <c r="C8" s="459" t="s">
        <v>227</v>
      </c>
      <c r="D8" s="458" t="s">
        <v>387</v>
      </c>
      <c r="E8" s="458" t="s">
        <v>388</v>
      </c>
      <c r="F8" s="458" t="s">
        <v>389</v>
      </c>
      <c r="G8" s="458" t="s">
        <v>390</v>
      </c>
      <c r="H8" s="458" t="s">
        <v>359</v>
      </c>
      <c r="I8" s="458" t="s">
        <v>359</v>
      </c>
    </row>
    <row r="9" spans="1:9">
      <c r="A9" s="459"/>
      <c r="B9" s="459"/>
      <c r="C9" s="459"/>
      <c r="D9" s="458"/>
      <c r="E9" s="458"/>
      <c r="F9" s="458"/>
      <c r="G9" s="458"/>
      <c r="H9" s="458"/>
      <c r="I9" s="458"/>
    </row>
    <row r="10" spans="1:9">
      <c r="A10" s="460" t="s">
        <v>391</v>
      </c>
      <c r="B10" s="460" t="s">
        <v>392</v>
      </c>
      <c r="C10" s="460" t="s">
        <v>233</v>
      </c>
      <c r="D10" s="466">
        <v>0</v>
      </c>
      <c r="E10" s="466">
        <v>0</v>
      </c>
      <c r="F10" s="466">
        <v>0</v>
      </c>
      <c r="G10" s="466">
        <v>0</v>
      </c>
      <c r="H10" s="466">
        <v>0</v>
      </c>
      <c r="I10" s="467">
        <v>145957.25</v>
      </c>
    </row>
    <row r="11" spans="1:9">
      <c r="A11" s="460" t="s">
        <v>393</v>
      </c>
      <c r="B11" s="460" t="s">
        <v>392</v>
      </c>
      <c r="C11" s="460" t="s">
        <v>233</v>
      </c>
      <c r="D11" s="466">
        <v>365007.42</v>
      </c>
      <c r="E11" s="466">
        <v>0</v>
      </c>
      <c r="F11" s="466">
        <v>365007.42</v>
      </c>
      <c r="G11" s="466">
        <v>0</v>
      </c>
      <c r="H11" s="466">
        <v>365007.42</v>
      </c>
      <c r="I11" s="467">
        <v>0</v>
      </c>
    </row>
    <row r="12" spans="1:9">
      <c r="A12" s="460" t="s">
        <v>394</v>
      </c>
      <c r="B12" s="460" t="s">
        <v>395</v>
      </c>
      <c r="C12" s="460" t="s">
        <v>233</v>
      </c>
      <c r="D12" s="466">
        <v>0</v>
      </c>
      <c r="E12" s="466">
        <v>0</v>
      </c>
      <c r="F12" s="466">
        <v>0</v>
      </c>
      <c r="G12" s="466">
        <v>0</v>
      </c>
      <c r="H12" s="466">
        <v>0</v>
      </c>
      <c r="I12" s="467">
        <v>0</v>
      </c>
    </row>
    <row r="13" spans="1:9">
      <c r="A13" s="460" t="s">
        <v>396</v>
      </c>
      <c r="B13" s="460" t="s">
        <v>397</v>
      </c>
      <c r="C13" s="460" t="s">
        <v>233</v>
      </c>
      <c r="D13" s="466">
        <v>51200</v>
      </c>
      <c r="E13" s="466">
        <v>0</v>
      </c>
      <c r="F13" s="466">
        <v>51200</v>
      </c>
      <c r="G13" s="466">
        <v>-51200</v>
      </c>
      <c r="H13" s="466">
        <v>0</v>
      </c>
      <c r="I13" s="467">
        <v>0</v>
      </c>
    </row>
    <row r="14" spans="1:9">
      <c r="A14" s="460" t="s">
        <v>398</v>
      </c>
      <c r="B14" s="460" t="s">
        <v>399</v>
      </c>
      <c r="C14" s="460" t="s">
        <v>233</v>
      </c>
      <c r="D14" s="466">
        <v>0</v>
      </c>
      <c r="E14" s="466">
        <v>0</v>
      </c>
      <c r="F14" s="466">
        <v>0</v>
      </c>
      <c r="G14" s="466">
        <v>0</v>
      </c>
      <c r="H14" s="466">
        <v>0</v>
      </c>
      <c r="I14" s="467">
        <v>0</v>
      </c>
    </row>
    <row r="15" spans="1:9">
      <c r="A15" s="460" t="s">
        <v>400</v>
      </c>
      <c r="B15" s="460" t="s">
        <v>401</v>
      </c>
      <c r="C15" s="460" t="s">
        <v>233</v>
      </c>
      <c r="D15" s="466">
        <v>0</v>
      </c>
      <c r="E15" s="466">
        <v>0</v>
      </c>
      <c r="F15" s="466">
        <v>0</v>
      </c>
      <c r="G15" s="466">
        <v>0</v>
      </c>
      <c r="H15" s="466">
        <v>0</v>
      </c>
      <c r="I15" s="467">
        <v>0</v>
      </c>
    </row>
    <row r="16" spans="1:9">
      <c r="A16" s="460" t="s">
        <v>402</v>
      </c>
      <c r="B16" s="460" t="s">
        <v>403</v>
      </c>
      <c r="C16" s="460" t="s">
        <v>233</v>
      </c>
      <c r="D16" s="466">
        <v>0</v>
      </c>
      <c r="E16" s="466">
        <v>0</v>
      </c>
      <c r="F16" s="466">
        <v>0</v>
      </c>
      <c r="G16" s="466">
        <v>0</v>
      </c>
      <c r="H16" s="466">
        <v>0</v>
      </c>
      <c r="I16" s="467">
        <v>0</v>
      </c>
    </row>
    <row r="17" spans="1:9">
      <c r="A17" s="460" t="s">
        <v>404</v>
      </c>
      <c r="B17" s="460" t="s">
        <v>405</v>
      </c>
      <c r="C17" s="460" t="s">
        <v>233</v>
      </c>
      <c r="D17" s="466">
        <v>0</v>
      </c>
      <c r="E17" s="466">
        <v>0</v>
      </c>
      <c r="F17" s="466">
        <v>0</v>
      </c>
      <c r="G17" s="466">
        <v>0</v>
      </c>
      <c r="H17" s="466">
        <v>0</v>
      </c>
      <c r="I17" s="467">
        <v>0</v>
      </c>
    </row>
    <row r="18" spans="1:9">
      <c r="A18" s="460" t="s">
        <v>406</v>
      </c>
      <c r="B18" s="460" t="s">
        <v>403</v>
      </c>
      <c r="C18" s="460" t="s">
        <v>233</v>
      </c>
      <c r="D18" s="466">
        <v>0</v>
      </c>
      <c r="E18" s="466">
        <v>0</v>
      </c>
      <c r="F18" s="466">
        <v>0</v>
      </c>
      <c r="G18" s="466">
        <v>0</v>
      </c>
      <c r="H18" s="466">
        <v>0</v>
      </c>
      <c r="I18" s="467">
        <v>16506.830000000002</v>
      </c>
    </row>
    <row r="19" spans="1:9">
      <c r="A19" s="460" t="s">
        <v>407</v>
      </c>
      <c r="B19" s="460" t="s">
        <v>408</v>
      </c>
      <c r="C19" s="460" t="s">
        <v>233</v>
      </c>
      <c r="D19" s="466">
        <v>1536862.3</v>
      </c>
      <c r="E19" s="466">
        <v>0</v>
      </c>
      <c r="F19" s="466">
        <v>1536862.3</v>
      </c>
      <c r="G19" s="466">
        <v>0</v>
      </c>
      <c r="H19" s="466">
        <v>1536862.3</v>
      </c>
      <c r="I19" s="467">
        <v>0</v>
      </c>
    </row>
    <row r="20" spans="1:9">
      <c r="A20" s="460" t="s">
        <v>409</v>
      </c>
      <c r="B20" s="460" t="s">
        <v>410</v>
      </c>
      <c r="C20" s="460" t="s">
        <v>233</v>
      </c>
      <c r="D20" s="466">
        <v>461003.21</v>
      </c>
      <c r="E20" s="466">
        <v>0</v>
      </c>
      <c r="F20" s="466">
        <v>461003.21</v>
      </c>
      <c r="G20" s="466">
        <v>0</v>
      </c>
      <c r="H20" s="466">
        <v>461003.21</v>
      </c>
      <c r="I20" s="467">
        <v>0</v>
      </c>
    </row>
    <row r="21" spans="1:9">
      <c r="A21" s="460" t="s">
        <v>411</v>
      </c>
      <c r="B21" s="460" t="s">
        <v>412</v>
      </c>
      <c r="C21" s="460" t="s">
        <v>233</v>
      </c>
      <c r="D21" s="466">
        <v>9096031.0099999998</v>
      </c>
      <c r="E21" s="466">
        <v>0</v>
      </c>
      <c r="F21" s="466">
        <v>9096031.0099999998</v>
      </c>
      <c r="G21" s="466">
        <v>0</v>
      </c>
      <c r="H21" s="466">
        <v>9096031.0099999998</v>
      </c>
      <c r="I21" s="467">
        <v>0</v>
      </c>
    </row>
    <row r="22" spans="1:9">
      <c r="A22" s="460" t="s">
        <v>413</v>
      </c>
      <c r="B22" s="460" t="s">
        <v>414</v>
      </c>
      <c r="C22" s="460" t="s">
        <v>233</v>
      </c>
      <c r="D22" s="466">
        <v>7221.12</v>
      </c>
      <c r="E22" s="466">
        <v>0</v>
      </c>
      <c r="F22" s="466">
        <v>7221.12</v>
      </c>
      <c r="G22" s="466">
        <v>0</v>
      </c>
      <c r="H22" s="466">
        <v>7221.12</v>
      </c>
      <c r="I22" s="467">
        <v>0</v>
      </c>
    </row>
    <row r="23" spans="1:9">
      <c r="A23" s="460" t="s">
        <v>440</v>
      </c>
      <c r="B23" s="460" t="s">
        <v>441</v>
      </c>
      <c r="C23" s="460" t="s">
        <v>233</v>
      </c>
      <c r="D23" s="466">
        <v>0</v>
      </c>
      <c r="E23" s="466">
        <v>0</v>
      </c>
      <c r="F23" s="466">
        <v>0</v>
      </c>
      <c r="G23" s="466">
        <v>0</v>
      </c>
      <c r="H23" s="466">
        <v>0</v>
      </c>
      <c r="I23" s="467">
        <v>0</v>
      </c>
    </row>
    <row r="24" spans="1:9">
      <c r="A24" s="460" t="s">
        <v>494</v>
      </c>
      <c r="B24" s="460" t="s">
        <v>416</v>
      </c>
      <c r="C24" s="460" t="s">
        <v>233</v>
      </c>
      <c r="D24" s="466">
        <v>0</v>
      </c>
      <c r="E24" s="466">
        <v>0</v>
      </c>
      <c r="F24" s="466">
        <v>0</v>
      </c>
      <c r="G24" s="466">
        <v>0</v>
      </c>
      <c r="H24" s="466">
        <v>0</v>
      </c>
      <c r="I24" s="467">
        <v>0</v>
      </c>
    </row>
    <row r="25" spans="1:9">
      <c r="A25" s="460" t="s">
        <v>495</v>
      </c>
      <c r="B25" s="460" t="s">
        <v>416</v>
      </c>
      <c r="C25" s="460" t="s">
        <v>233</v>
      </c>
      <c r="D25" s="466">
        <v>0</v>
      </c>
      <c r="E25" s="466">
        <v>0</v>
      </c>
      <c r="F25" s="466">
        <v>0</v>
      </c>
      <c r="G25" s="466">
        <v>0</v>
      </c>
      <c r="H25" s="466">
        <v>0</v>
      </c>
      <c r="I25" s="467">
        <v>0</v>
      </c>
    </row>
    <row r="26" spans="1:9">
      <c r="A26" s="460" t="s">
        <v>415</v>
      </c>
      <c r="B26" s="460" t="s">
        <v>416</v>
      </c>
      <c r="C26" s="460" t="s">
        <v>233</v>
      </c>
      <c r="D26" s="466">
        <v>0</v>
      </c>
      <c r="E26" s="466">
        <v>0</v>
      </c>
      <c r="F26" s="466">
        <v>0</v>
      </c>
      <c r="G26" s="466">
        <v>0</v>
      </c>
      <c r="H26" s="466">
        <v>0</v>
      </c>
      <c r="I26" s="467">
        <v>7482301.0099999998</v>
      </c>
    </row>
    <row r="27" spans="1:9">
      <c r="A27" s="460" t="s">
        <v>417</v>
      </c>
      <c r="B27" s="460" t="s">
        <v>418</v>
      </c>
      <c r="C27" s="460" t="s">
        <v>233</v>
      </c>
      <c r="D27" s="466">
        <v>0</v>
      </c>
      <c r="E27" s="466">
        <v>0</v>
      </c>
      <c r="F27" s="466">
        <v>0</v>
      </c>
      <c r="G27" s="466">
        <v>0</v>
      </c>
      <c r="H27" s="466">
        <v>0</v>
      </c>
      <c r="I27" s="467">
        <v>0</v>
      </c>
    </row>
    <row r="28" spans="1:9">
      <c r="A28" s="460" t="s">
        <v>419</v>
      </c>
      <c r="B28" s="460" t="s">
        <v>420</v>
      </c>
      <c r="C28" s="460" t="s">
        <v>233</v>
      </c>
      <c r="D28" s="466">
        <v>0</v>
      </c>
      <c r="E28" s="466">
        <v>0</v>
      </c>
      <c r="F28" s="466">
        <v>0</v>
      </c>
      <c r="G28" s="466">
        <v>0</v>
      </c>
      <c r="H28" s="466">
        <v>0</v>
      </c>
      <c r="I28" s="467">
        <v>0</v>
      </c>
    </row>
    <row r="29" spans="1:9">
      <c r="A29" s="460" t="s">
        <v>421</v>
      </c>
      <c r="B29" s="460" t="s">
        <v>422</v>
      </c>
      <c r="C29" s="460" t="s">
        <v>233</v>
      </c>
      <c r="D29" s="466">
        <v>0</v>
      </c>
      <c r="E29" s="466">
        <v>0</v>
      </c>
      <c r="F29" s="466">
        <v>0</v>
      </c>
      <c r="G29" s="466">
        <v>0</v>
      </c>
      <c r="H29" s="466">
        <v>0</v>
      </c>
      <c r="I29" s="467">
        <v>5000</v>
      </c>
    </row>
    <row r="30" spans="1:9">
      <c r="A30" s="460" t="s">
        <v>423</v>
      </c>
      <c r="B30" s="460" t="s">
        <v>405</v>
      </c>
      <c r="C30" s="460" t="s">
        <v>233</v>
      </c>
      <c r="D30" s="466">
        <v>0</v>
      </c>
      <c r="E30" s="466">
        <v>0</v>
      </c>
      <c r="F30" s="466">
        <v>0</v>
      </c>
      <c r="G30" s="466">
        <v>0</v>
      </c>
      <c r="H30" s="466">
        <v>0</v>
      </c>
      <c r="I30" s="467">
        <v>146.47999999999999</v>
      </c>
    </row>
    <row r="31" spans="1:9">
      <c r="A31" s="460" t="s">
        <v>424</v>
      </c>
      <c r="B31" s="460" t="s">
        <v>408</v>
      </c>
      <c r="C31" s="460" t="s">
        <v>233</v>
      </c>
      <c r="D31" s="466">
        <v>0</v>
      </c>
      <c r="E31" s="466">
        <v>0</v>
      </c>
      <c r="F31" s="466">
        <v>0</v>
      </c>
      <c r="G31" s="466">
        <v>0</v>
      </c>
      <c r="H31" s="466">
        <v>0</v>
      </c>
      <c r="I31" s="467">
        <v>675570.32</v>
      </c>
    </row>
    <row r="32" spans="1:9">
      <c r="A32" s="460" t="s">
        <v>425</v>
      </c>
      <c r="B32" s="460" t="s">
        <v>410</v>
      </c>
      <c r="C32" s="460" t="s">
        <v>233</v>
      </c>
      <c r="D32" s="466">
        <v>0</v>
      </c>
      <c r="E32" s="466">
        <v>0</v>
      </c>
      <c r="F32" s="466">
        <v>0</v>
      </c>
      <c r="G32" s="466">
        <v>0</v>
      </c>
      <c r="H32" s="466">
        <v>0</v>
      </c>
      <c r="I32" s="467">
        <v>113780.08</v>
      </c>
    </row>
    <row r="33" spans="1:9">
      <c r="A33" s="460" t="s">
        <v>426</v>
      </c>
      <c r="B33" s="460" t="s">
        <v>427</v>
      </c>
      <c r="C33" s="460" t="s">
        <v>233</v>
      </c>
      <c r="D33" s="466">
        <v>0</v>
      </c>
      <c r="E33" s="466">
        <v>0</v>
      </c>
      <c r="F33" s="466">
        <v>0</v>
      </c>
      <c r="G33" s="466">
        <v>0</v>
      </c>
      <c r="H33" s="466">
        <v>0</v>
      </c>
      <c r="I33" s="467">
        <v>5000</v>
      </c>
    </row>
    <row r="34" spans="1:9">
      <c r="A34" s="460" t="s">
        <v>428</v>
      </c>
      <c r="B34" s="460" t="s">
        <v>412</v>
      </c>
      <c r="C34" s="460" t="s">
        <v>233</v>
      </c>
      <c r="D34" s="466">
        <v>0</v>
      </c>
      <c r="E34" s="466">
        <v>0</v>
      </c>
      <c r="F34" s="466">
        <v>0</v>
      </c>
      <c r="G34" s="466">
        <v>0</v>
      </c>
      <c r="H34" s="466">
        <v>0</v>
      </c>
      <c r="I34" s="467">
        <v>4631766.6500000004</v>
      </c>
    </row>
    <row r="35" spans="1:9">
      <c r="A35" s="460" t="s">
        <v>429</v>
      </c>
      <c r="B35" s="460" t="s">
        <v>430</v>
      </c>
      <c r="C35" s="460" t="s">
        <v>233</v>
      </c>
      <c r="D35" s="466">
        <v>0</v>
      </c>
      <c r="E35" s="466">
        <v>0</v>
      </c>
      <c r="F35" s="466">
        <v>0</v>
      </c>
      <c r="G35" s="466">
        <v>0</v>
      </c>
      <c r="H35" s="466">
        <v>0</v>
      </c>
      <c r="I35" s="467">
        <v>5000</v>
      </c>
    </row>
    <row r="36" spans="1:9">
      <c r="A36" s="460" t="s">
        <v>431</v>
      </c>
      <c r="B36" s="460" t="s">
        <v>432</v>
      </c>
      <c r="C36" s="460" t="s">
        <v>233</v>
      </c>
      <c r="D36" s="466">
        <v>0</v>
      </c>
      <c r="E36" s="466">
        <v>0</v>
      </c>
      <c r="F36" s="466">
        <v>0</v>
      </c>
      <c r="G36" s="466">
        <v>0</v>
      </c>
      <c r="H36" s="466">
        <v>0</v>
      </c>
      <c r="I36" s="467">
        <v>3000</v>
      </c>
    </row>
    <row r="37" spans="1:9">
      <c r="A37" s="460" t="s">
        <v>433</v>
      </c>
      <c r="B37" s="460" t="s">
        <v>414</v>
      </c>
      <c r="C37" s="460" t="s">
        <v>233</v>
      </c>
      <c r="D37" s="466">
        <v>0</v>
      </c>
      <c r="E37" s="466">
        <v>0</v>
      </c>
      <c r="F37" s="466">
        <v>0</v>
      </c>
      <c r="G37" s="466">
        <v>0</v>
      </c>
      <c r="H37" s="466">
        <v>0</v>
      </c>
      <c r="I37" s="467">
        <v>6548.21</v>
      </c>
    </row>
    <row r="38" spans="1:9">
      <c r="A38" s="460" t="s">
        <v>434</v>
      </c>
      <c r="B38" s="460" t="s">
        <v>435</v>
      </c>
      <c r="C38" s="460" t="s">
        <v>233</v>
      </c>
      <c r="D38" s="466">
        <v>0</v>
      </c>
      <c r="E38" s="466">
        <v>0</v>
      </c>
      <c r="F38" s="466">
        <v>0</v>
      </c>
      <c r="G38" s="466">
        <v>0</v>
      </c>
      <c r="H38" s="466">
        <v>0</v>
      </c>
      <c r="I38" s="467">
        <v>0</v>
      </c>
    </row>
    <row r="39" spans="1:9">
      <c r="A39" s="460" t="s">
        <v>436</v>
      </c>
      <c r="B39" s="460" t="s">
        <v>437</v>
      </c>
      <c r="C39" s="460" t="s">
        <v>233</v>
      </c>
      <c r="D39" s="466">
        <v>0</v>
      </c>
      <c r="E39" s="466">
        <v>0</v>
      </c>
      <c r="F39" s="466">
        <v>0</v>
      </c>
      <c r="G39" s="466">
        <v>0</v>
      </c>
      <c r="H39" s="466">
        <v>0</v>
      </c>
      <c r="I39" s="467">
        <v>10000</v>
      </c>
    </row>
    <row r="40" spans="1:9">
      <c r="A40" s="460" t="s">
        <v>438</v>
      </c>
      <c r="B40" s="460" t="s">
        <v>439</v>
      </c>
      <c r="C40" s="460" t="s">
        <v>233</v>
      </c>
      <c r="D40" s="466">
        <v>0</v>
      </c>
      <c r="E40" s="466">
        <v>0</v>
      </c>
      <c r="F40" s="466">
        <v>0</v>
      </c>
      <c r="G40" s="466">
        <v>0</v>
      </c>
      <c r="H40" s="466">
        <v>0</v>
      </c>
      <c r="I40" s="467">
        <v>5000</v>
      </c>
    </row>
    <row r="41" spans="1:9">
      <c r="A41" s="460" t="s">
        <v>442</v>
      </c>
      <c r="B41" s="460" t="s">
        <v>443</v>
      </c>
      <c r="C41" s="460" t="s">
        <v>235</v>
      </c>
      <c r="D41" s="466">
        <v>0</v>
      </c>
      <c r="E41" s="466">
        <v>0</v>
      </c>
      <c r="F41" s="466">
        <v>0</v>
      </c>
      <c r="G41" s="466">
        <v>0</v>
      </c>
      <c r="H41" s="466">
        <v>0</v>
      </c>
      <c r="I41" s="467">
        <v>-1449230893.3900001</v>
      </c>
    </row>
    <row r="42" spans="1:9">
      <c r="A42" s="460" t="s">
        <v>444</v>
      </c>
      <c r="B42" s="460" t="s">
        <v>443</v>
      </c>
      <c r="C42" s="460" t="s">
        <v>235</v>
      </c>
      <c r="D42" s="466">
        <v>1189507298.6600001</v>
      </c>
      <c r="E42" s="466">
        <v>-47250841.640000001</v>
      </c>
      <c r="F42" s="466">
        <v>1142256457.02</v>
      </c>
      <c r="G42" s="466">
        <v>0</v>
      </c>
      <c r="H42" s="466">
        <v>1142256457.02</v>
      </c>
      <c r="I42" s="467">
        <v>0</v>
      </c>
    </row>
    <row r="43" spans="1:9">
      <c r="A43" s="460" t="s">
        <v>445</v>
      </c>
      <c r="B43" s="460" t="s">
        <v>446</v>
      </c>
      <c r="C43" s="460" t="s">
        <v>235</v>
      </c>
      <c r="D43" s="466">
        <v>-1189507298.6600001</v>
      </c>
      <c r="E43" s="466">
        <v>47250841.640000001</v>
      </c>
      <c r="F43" s="466">
        <v>-1142256457.02</v>
      </c>
      <c r="G43" s="466">
        <v>0</v>
      </c>
      <c r="H43" s="466">
        <v>-1142256457.02</v>
      </c>
      <c r="I43" s="467">
        <v>0</v>
      </c>
    </row>
    <row r="44" spans="1:9">
      <c r="A44" s="460" t="s">
        <v>447</v>
      </c>
      <c r="B44" s="460" t="s">
        <v>446</v>
      </c>
      <c r="C44" s="460" t="s">
        <v>235</v>
      </c>
      <c r="D44" s="466">
        <v>0</v>
      </c>
      <c r="E44" s="466">
        <v>0</v>
      </c>
      <c r="F44" s="466">
        <v>0</v>
      </c>
      <c r="G44" s="466">
        <v>0</v>
      </c>
      <c r="H44" s="466">
        <v>0</v>
      </c>
      <c r="I44" s="467">
        <v>1449230893.3900001</v>
      </c>
    </row>
    <row r="45" spans="1:9">
      <c r="A45" s="460" t="s">
        <v>448</v>
      </c>
      <c r="B45" s="460" t="s">
        <v>449</v>
      </c>
      <c r="C45" s="460" t="s">
        <v>241</v>
      </c>
      <c r="D45" s="466">
        <v>0</v>
      </c>
      <c r="E45" s="466">
        <v>0</v>
      </c>
      <c r="F45" s="466">
        <v>0</v>
      </c>
      <c r="G45" s="466">
        <v>0</v>
      </c>
      <c r="H45" s="466">
        <v>0</v>
      </c>
      <c r="I45" s="467">
        <v>0</v>
      </c>
    </row>
    <row r="46" spans="1:9">
      <c r="A46" s="460" t="s">
        <v>450</v>
      </c>
      <c r="B46" s="460" t="s">
        <v>449</v>
      </c>
      <c r="C46" s="460" t="s">
        <v>241</v>
      </c>
      <c r="D46" s="466">
        <v>0</v>
      </c>
      <c r="E46" s="466">
        <v>0</v>
      </c>
      <c r="F46" s="466">
        <v>0</v>
      </c>
      <c r="G46" s="466">
        <v>0</v>
      </c>
      <c r="H46" s="466">
        <v>0</v>
      </c>
      <c r="I46" s="467">
        <v>1000416720.38</v>
      </c>
    </row>
    <row r="47" spans="1:9">
      <c r="A47" s="460" t="s">
        <v>451</v>
      </c>
      <c r="B47" s="460" t="s">
        <v>452</v>
      </c>
      <c r="C47" s="460" t="s">
        <v>241</v>
      </c>
      <c r="D47" s="466">
        <v>0</v>
      </c>
      <c r="E47" s="466">
        <v>0</v>
      </c>
      <c r="F47" s="466">
        <v>0</v>
      </c>
      <c r="G47" s="466">
        <v>0</v>
      </c>
      <c r="H47" s="466">
        <v>0</v>
      </c>
      <c r="I47" s="467">
        <v>2782904.04</v>
      </c>
    </row>
    <row r="48" spans="1:9">
      <c r="A48" s="460" t="s">
        <v>798</v>
      </c>
      <c r="B48" s="460" t="s">
        <v>454</v>
      </c>
      <c r="C48" s="460" t="s">
        <v>241</v>
      </c>
      <c r="D48" s="466">
        <v>0</v>
      </c>
      <c r="E48" s="466">
        <v>0</v>
      </c>
      <c r="F48" s="466">
        <v>0</v>
      </c>
      <c r="G48" s="466">
        <v>0</v>
      </c>
      <c r="H48" s="466">
        <v>0</v>
      </c>
      <c r="I48" s="467">
        <v>0</v>
      </c>
    </row>
    <row r="49" spans="1:9">
      <c r="A49" s="460" t="s">
        <v>453</v>
      </c>
      <c r="B49" s="460" t="s">
        <v>454</v>
      </c>
      <c r="C49" s="460" t="s">
        <v>241</v>
      </c>
      <c r="D49" s="466">
        <v>0</v>
      </c>
      <c r="E49" s="466">
        <v>0</v>
      </c>
      <c r="F49" s="466">
        <v>0</v>
      </c>
      <c r="G49" s="466">
        <v>0</v>
      </c>
      <c r="H49" s="466">
        <v>0</v>
      </c>
      <c r="I49" s="467">
        <v>29407524.68</v>
      </c>
    </row>
    <row r="50" spans="1:9">
      <c r="A50" s="460" t="s">
        <v>455</v>
      </c>
      <c r="B50" s="460" t="s">
        <v>456</v>
      </c>
      <c r="C50" s="460" t="s">
        <v>241</v>
      </c>
      <c r="D50" s="466">
        <v>0</v>
      </c>
      <c r="E50" s="466">
        <v>0</v>
      </c>
      <c r="F50" s="466">
        <v>0</v>
      </c>
      <c r="G50" s="466">
        <v>0</v>
      </c>
      <c r="H50" s="466">
        <v>0</v>
      </c>
      <c r="I50" s="467">
        <v>180000000</v>
      </c>
    </row>
    <row r="51" spans="1:9">
      <c r="A51" s="460" t="s">
        <v>457</v>
      </c>
      <c r="B51" s="460" t="s">
        <v>449</v>
      </c>
      <c r="C51" s="460" t="s">
        <v>241</v>
      </c>
      <c r="D51" s="466">
        <v>304100669.25</v>
      </c>
      <c r="E51" s="466">
        <v>0</v>
      </c>
      <c r="F51" s="466">
        <v>304100669.25</v>
      </c>
      <c r="G51" s="466">
        <v>0</v>
      </c>
      <c r="H51" s="466">
        <v>304100669.25</v>
      </c>
      <c r="I51" s="467">
        <v>0</v>
      </c>
    </row>
    <row r="52" spans="1:9">
      <c r="A52" s="460" t="s">
        <v>458</v>
      </c>
      <c r="B52" s="460" t="s">
        <v>459</v>
      </c>
      <c r="C52" s="460" t="s">
        <v>241</v>
      </c>
      <c r="D52" s="466">
        <v>449682672.54000002</v>
      </c>
      <c r="E52" s="466">
        <v>14797762.49</v>
      </c>
      <c r="F52" s="466">
        <v>464480435.02999997</v>
      </c>
      <c r="G52" s="466">
        <v>0</v>
      </c>
      <c r="H52" s="466">
        <v>464480435.02999997</v>
      </c>
      <c r="I52" s="467">
        <v>0</v>
      </c>
    </row>
    <row r="53" spans="1:9">
      <c r="A53" s="460" t="s">
        <v>460</v>
      </c>
      <c r="B53" s="460" t="s">
        <v>452</v>
      </c>
      <c r="C53" s="460" t="s">
        <v>241</v>
      </c>
      <c r="D53" s="466">
        <v>3382317.83</v>
      </c>
      <c r="E53" s="466">
        <v>0</v>
      </c>
      <c r="F53" s="466">
        <v>3382317.83</v>
      </c>
      <c r="G53" s="466">
        <v>0</v>
      </c>
      <c r="H53" s="466">
        <v>3382317.83</v>
      </c>
      <c r="I53" s="467">
        <v>0</v>
      </c>
    </row>
    <row r="54" spans="1:9">
      <c r="A54" s="460" t="s">
        <v>461</v>
      </c>
      <c r="B54" s="460" t="s">
        <v>462</v>
      </c>
      <c r="C54" s="460" t="s">
        <v>241</v>
      </c>
      <c r="D54" s="466">
        <v>0</v>
      </c>
      <c r="E54" s="466">
        <v>0</v>
      </c>
      <c r="F54" s="466">
        <v>0</v>
      </c>
      <c r="G54" s="466">
        <v>0</v>
      </c>
      <c r="H54" s="466">
        <v>0</v>
      </c>
      <c r="I54" s="467">
        <v>0</v>
      </c>
    </row>
    <row r="55" spans="1:9">
      <c r="A55" s="460" t="s">
        <v>463</v>
      </c>
      <c r="B55" s="460" t="s">
        <v>464</v>
      </c>
      <c r="C55" s="460" t="s">
        <v>241</v>
      </c>
      <c r="D55" s="466">
        <v>0</v>
      </c>
      <c r="E55" s="466">
        <v>0</v>
      </c>
      <c r="F55" s="466">
        <v>0</v>
      </c>
      <c r="G55" s="466">
        <v>0</v>
      </c>
      <c r="H55" s="466">
        <v>0</v>
      </c>
      <c r="I55" s="467">
        <v>0</v>
      </c>
    </row>
    <row r="56" spans="1:9">
      <c r="A56" s="460" t="s">
        <v>465</v>
      </c>
      <c r="B56" s="460" t="s">
        <v>466</v>
      </c>
      <c r="C56" s="460" t="s">
        <v>241</v>
      </c>
      <c r="D56" s="466">
        <v>0</v>
      </c>
      <c r="E56" s="466">
        <v>0</v>
      </c>
      <c r="F56" s="466">
        <v>0</v>
      </c>
      <c r="G56" s="466">
        <v>0</v>
      </c>
      <c r="H56" s="466">
        <v>0</v>
      </c>
      <c r="I56" s="467">
        <v>0</v>
      </c>
    </row>
    <row r="57" spans="1:9">
      <c r="A57" s="460" t="s">
        <v>467</v>
      </c>
      <c r="B57" s="460" t="s">
        <v>468</v>
      </c>
      <c r="C57" s="460" t="s">
        <v>241</v>
      </c>
      <c r="D57" s="466">
        <v>0</v>
      </c>
      <c r="E57" s="466">
        <v>0</v>
      </c>
      <c r="F57" s="466">
        <v>0</v>
      </c>
      <c r="G57" s="466">
        <v>0</v>
      </c>
      <c r="H57" s="466">
        <v>0</v>
      </c>
      <c r="I57" s="467">
        <v>0</v>
      </c>
    </row>
    <row r="58" spans="1:9">
      <c r="A58" s="460" t="s">
        <v>469</v>
      </c>
      <c r="B58" s="460" t="s">
        <v>470</v>
      </c>
      <c r="C58" s="460" t="s">
        <v>241</v>
      </c>
      <c r="D58" s="466">
        <v>0</v>
      </c>
      <c r="E58" s="466">
        <v>0</v>
      </c>
      <c r="F58" s="466">
        <v>0</v>
      </c>
      <c r="G58" s="466">
        <v>0</v>
      </c>
      <c r="H58" s="466">
        <v>0</v>
      </c>
      <c r="I58" s="467">
        <v>0</v>
      </c>
    </row>
    <row r="59" spans="1:9">
      <c r="A59" s="460" t="s">
        <v>471</v>
      </c>
      <c r="B59" s="460" t="s">
        <v>472</v>
      </c>
      <c r="C59" s="460" t="s">
        <v>241</v>
      </c>
      <c r="D59" s="466">
        <v>1711218.65</v>
      </c>
      <c r="E59" s="466">
        <v>0</v>
      </c>
      <c r="F59" s="466">
        <v>1711218.65</v>
      </c>
      <c r="G59" s="466">
        <v>0</v>
      </c>
      <c r="H59" s="466">
        <v>1711218.65</v>
      </c>
      <c r="I59" s="467">
        <v>0</v>
      </c>
    </row>
    <row r="60" spans="1:9">
      <c r="A60" s="460" t="s">
        <v>473</v>
      </c>
      <c r="B60" s="460" t="s">
        <v>454</v>
      </c>
      <c r="C60" s="460" t="s">
        <v>241</v>
      </c>
      <c r="D60" s="466">
        <v>10482164.789999999</v>
      </c>
      <c r="E60" s="466">
        <v>-184112.15</v>
      </c>
      <c r="F60" s="466">
        <v>10298052.640000001</v>
      </c>
      <c r="G60" s="466">
        <v>0</v>
      </c>
      <c r="H60" s="466">
        <v>10298052.640000001</v>
      </c>
      <c r="I60" s="467">
        <v>0</v>
      </c>
    </row>
    <row r="61" spans="1:9">
      <c r="A61" s="460" t="s">
        <v>474</v>
      </c>
      <c r="B61" s="460" t="s">
        <v>475</v>
      </c>
      <c r="C61" s="460" t="s">
        <v>241</v>
      </c>
      <c r="D61" s="466">
        <v>0</v>
      </c>
      <c r="E61" s="466">
        <v>0</v>
      </c>
      <c r="F61" s="466">
        <v>0</v>
      </c>
      <c r="G61" s="466">
        <v>0</v>
      </c>
      <c r="H61" s="466">
        <v>0</v>
      </c>
      <c r="I61" s="467">
        <v>0</v>
      </c>
    </row>
    <row r="62" spans="1:9">
      <c r="A62" s="460" t="s">
        <v>476</v>
      </c>
      <c r="B62" s="460" t="s">
        <v>477</v>
      </c>
      <c r="C62" s="460" t="s">
        <v>241</v>
      </c>
      <c r="D62" s="466">
        <v>0</v>
      </c>
      <c r="E62" s="466">
        <v>0</v>
      </c>
      <c r="F62" s="466">
        <v>0</v>
      </c>
      <c r="G62" s="466">
        <v>0</v>
      </c>
      <c r="H62" s="466">
        <v>0</v>
      </c>
      <c r="I62" s="467">
        <v>0</v>
      </c>
    </row>
    <row r="63" spans="1:9">
      <c r="A63" s="460" t="s">
        <v>478</v>
      </c>
      <c r="B63" s="460" t="s">
        <v>479</v>
      </c>
      <c r="C63" s="460" t="s">
        <v>241</v>
      </c>
      <c r="D63" s="466">
        <v>0</v>
      </c>
      <c r="E63" s="466">
        <v>0</v>
      </c>
      <c r="F63" s="466">
        <v>0</v>
      </c>
      <c r="G63" s="466">
        <v>0</v>
      </c>
      <c r="H63" s="466">
        <v>0</v>
      </c>
      <c r="I63" s="467">
        <v>0</v>
      </c>
    </row>
    <row r="64" spans="1:9">
      <c r="A64" s="460" t="s">
        <v>480</v>
      </c>
      <c r="B64" s="460" t="s">
        <v>481</v>
      </c>
      <c r="C64" s="460" t="s">
        <v>241</v>
      </c>
      <c r="D64" s="466">
        <v>0</v>
      </c>
      <c r="E64" s="466">
        <v>0</v>
      </c>
      <c r="F64" s="466">
        <v>0</v>
      </c>
      <c r="G64" s="466">
        <v>0</v>
      </c>
      <c r="H64" s="466">
        <v>0</v>
      </c>
      <c r="I64" s="467">
        <v>0</v>
      </c>
    </row>
    <row r="65" spans="1:9">
      <c r="A65" s="460" t="s">
        <v>482</v>
      </c>
      <c r="B65" s="460" t="s">
        <v>483</v>
      </c>
      <c r="C65" s="460" t="s">
        <v>241</v>
      </c>
      <c r="D65" s="466">
        <v>0</v>
      </c>
      <c r="E65" s="466">
        <v>0</v>
      </c>
      <c r="F65" s="466">
        <v>0</v>
      </c>
      <c r="G65" s="466">
        <v>0</v>
      </c>
      <c r="H65" s="466">
        <v>0</v>
      </c>
      <c r="I65" s="467">
        <v>0</v>
      </c>
    </row>
    <row r="66" spans="1:9">
      <c r="A66" s="460" t="s">
        <v>484</v>
      </c>
      <c r="B66" s="460" t="s">
        <v>485</v>
      </c>
      <c r="C66" s="460" t="s">
        <v>241</v>
      </c>
      <c r="D66" s="466">
        <v>0</v>
      </c>
      <c r="E66" s="466">
        <v>0</v>
      </c>
      <c r="F66" s="466">
        <v>0</v>
      </c>
      <c r="G66" s="466">
        <v>0</v>
      </c>
      <c r="H66" s="466">
        <v>0</v>
      </c>
      <c r="I66" s="467">
        <v>0</v>
      </c>
    </row>
    <row r="67" spans="1:9">
      <c r="A67" s="460" t="s">
        <v>486</v>
      </c>
      <c r="B67" s="460" t="s">
        <v>487</v>
      </c>
      <c r="C67" s="460" t="s">
        <v>241</v>
      </c>
      <c r="D67" s="466">
        <v>0</v>
      </c>
      <c r="E67" s="466">
        <v>0</v>
      </c>
      <c r="F67" s="466">
        <v>0</v>
      </c>
      <c r="G67" s="466">
        <v>0</v>
      </c>
      <c r="H67" s="466">
        <v>0</v>
      </c>
      <c r="I67" s="467">
        <v>0</v>
      </c>
    </row>
    <row r="68" spans="1:9">
      <c r="A68" s="460" t="s">
        <v>488</v>
      </c>
      <c r="B68" s="460" t="s">
        <v>489</v>
      </c>
      <c r="C68" s="460" t="s">
        <v>241</v>
      </c>
      <c r="D68" s="466">
        <v>0</v>
      </c>
      <c r="E68" s="466">
        <v>0</v>
      </c>
      <c r="F68" s="466">
        <v>0</v>
      </c>
      <c r="G68" s="466">
        <v>0</v>
      </c>
      <c r="H68" s="466">
        <v>0</v>
      </c>
      <c r="I68" s="467">
        <v>0</v>
      </c>
    </row>
    <row r="69" spans="1:9">
      <c r="A69" s="460" t="s">
        <v>490</v>
      </c>
      <c r="B69" s="460" t="s">
        <v>459</v>
      </c>
      <c r="C69" s="460" t="s">
        <v>241</v>
      </c>
      <c r="D69" s="466">
        <v>0</v>
      </c>
      <c r="E69" s="466">
        <v>0</v>
      </c>
      <c r="F69" s="466">
        <v>0</v>
      </c>
      <c r="G69" s="466">
        <v>0</v>
      </c>
      <c r="H69" s="466">
        <v>0</v>
      </c>
      <c r="I69" s="467">
        <v>65755960.590000004</v>
      </c>
    </row>
    <row r="70" spans="1:9">
      <c r="A70" s="460" t="s">
        <v>491</v>
      </c>
      <c r="B70" s="460" t="s">
        <v>456</v>
      </c>
      <c r="C70" s="460" t="s">
        <v>241</v>
      </c>
      <c r="D70" s="466">
        <v>666431375</v>
      </c>
      <c r="E70" s="466">
        <v>0</v>
      </c>
      <c r="F70" s="466">
        <v>666431375</v>
      </c>
      <c r="G70" s="466">
        <v>0</v>
      </c>
      <c r="H70" s="466">
        <v>666431375</v>
      </c>
      <c r="I70" s="467">
        <v>0</v>
      </c>
    </row>
    <row r="71" spans="1:9">
      <c r="A71" s="460" t="s">
        <v>799</v>
      </c>
      <c r="B71" s="460" t="s">
        <v>397</v>
      </c>
      <c r="C71" s="460" t="s">
        <v>246</v>
      </c>
      <c r="D71" s="466">
        <v>0</v>
      </c>
      <c r="E71" s="466">
        <v>0</v>
      </c>
      <c r="F71" s="466">
        <v>0</v>
      </c>
      <c r="G71" s="466">
        <v>51200</v>
      </c>
      <c r="H71" s="466">
        <v>51200</v>
      </c>
      <c r="I71" s="467">
        <v>0</v>
      </c>
    </row>
    <row r="72" spans="1:9">
      <c r="A72" s="460" t="s">
        <v>492</v>
      </c>
      <c r="B72" s="460" t="s">
        <v>493</v>
      </c>
      <c r="C72" s="460" t="s">
        <v>246</v>
      </c>
      <c r="D72" s="466">
        <v>0</v>
      </c>
      <c r="E72" s="466">
        <v>0</v>
      </c>
      <c r="F72" s="466">
        <v>0</v>
      </c>
      <c r="G72" s="466">
        <v>0</v>
      </c>
      <c r="H72" s="466">
        <v>0</v>
      </c>
      <c r="I72" s="467">
        <v>0</v>
      </c>
    </row>
    <row r="73" spans="1:9">
      <c r="A73" s="460" t="s">
        <v>496</v>
      </c>
      <c r="B73" s="460" t="s">
        <v>497</v>
      </c>
      <c r="C73" s="460" t="s">
        <v>246</v>
      </c>
      <c r="D73" s="466">
        <v>1595119.58</v>
      </c>
      <c r="E73" s="466">
        <v>0</v>
      </c>
      <c r="F73" s="466">
        <v>1595119.58</v>
      </c>
      <c r="G73" s="466">
        <v>0</v>
      </c>
      <c r="H73" s="466">
        <v>1595119.58</v>
      </c>
      <c r="I73" s="467">
        <v>0</v>
      </c>
    </row>
    <row r="74" spans="1:9">
      <c r="A74" s="460" t="s">
        <v>498</v>
      </c>
      <c r="B74" s="460" t="s">
        <v>499</v>
      </c>
      <c r="C74" s="460" t="s">
        <v>246</v>
      </c>
      <c r="D74" s="466">
        <v>0</v>
      </c>
      <c r="E74" s="466">
        <v>0</v>
      </c>
      <c r="F74" s="466">
        <v>0</v>
      </c>
      <c r="G74" s="466">
        <v>0</v>
      </c>
      <c r="H74" s="466">
        <v>0</v>
      </c>
      <c r="I74" s="467">
        <v>0</v>
      </c>
    </row>
    <row r="75" spans="1:9">
      <c r="A75" s="460" t="s">
        <v>500</v>
      </c>
      <c r="B75" s="460" t="s">
        <v>397</v>
      </c>
      <c r="C75" s="460" t="s">
        <v>246</v>
      </c>
      <c r="D75" s="466">
        <v>0</v>
      </c>
      <c r="E75" s="466">
        <v>0</v>
      </c>
      <c r="F75" s="466">
        <v>0</v>
      </c>
      <c r="G75" s="466">
        <v>0</v>
      </c>
      <c r="H75" s="466">
        <v>0</v>
      </c>
      <c r="I75" s="467">
        <v>0</v>
      </c>
    </row>
    <row r="76" spans="1:9">
      <c r="A76" s="460" t="s">
        <v>501</v>
      </c>
      <c r="B76" s="460" t="s">
        <v>502</v>
      </c>
      <c r="C76" s="460" t="s">
        <v>246</v>
      </c>
      <c r="D76" s="466">
        <v>2588334.09</v>
      </c>
      <c r="E76" s="466">
        <v>-3673.37</v>
      </c>
      <c r="F76" s="466">
        <v>2584660.7200000002</v>
      </c>
      <c r="G76" s="466">
        <v>0</v>
      </c>
      <c r="H76" s="466">
        <v>2584660.7200000002</v>
      </c>
      <c r="I76" s="467">
        <v>0</v>
      </c>
    </row>
    <row r="77" spans="1:9">
      <c r="A77" s="460" t="s">
        <v>503</v>
      </c>
      <c r="B77" s="460" t="s">
        <v>504</v>
      </c>
      <c r="C77" s="460" t="s">
        <v>246</v>
      </c>
      <c r="D77" s="466">
        <v>281.43</v>
      </c>
      <c r="E77" s="466">
        <v>0</v>
      </c>
      <c r="F77" s="466">
        <v>281.43</v>
      </c>
      <c r="G77" s="466">
        <v>0</v>
      </c>
      <c r="H77" s="466">
        <v>281.43</v>
      </c>
      <c r="I77" s="467">
        <v>0</v>
      </c>
    </row>
    <row r="78" spans="1:9">
      <c r="A78" s="460" t="s">
        <v>505</v>
      </c>
      <c r="B78" s="460" t="s">
        <v>497</v>
      </c>
      <c r="C78" s="460" t="s">
        <v>246</v>
      </c>
      <c r="D78" s="466">
        <v>0</v>
      </c>
      <c r="E78" s="466">
        <v>0</v>
      </c>
      <c r="F78" s="466">
        <v>0</v>
      </c>
      <c r="G78" s="466">
        <v>0</v>
      </c>
      <c r="H78" s="466">
        <v>0</v>
      </c>
      <c r="I78" s="467">
        <v>1163233.53</v>
      </c>
    </row>
    <row r="79" spans="1:9">
      <c r="A79" s="460" t="s">
        <v>506</v>
      </c>
      <c r="B79" s="460" t="s">
        <v>397</v>
      </c>
      <c r="C79" s="460" t="s">
        <v>246</v>
      </c>
      <c r="D79" s="466">
        <v>0</v>
      </c>
      <c r="E79" s="466">
        <v>0</v>
      </c>
      <c r="F79" s="466">
        <v>0</v>
      </c>
      <c r="G79" s="466">
        <v>0</v>
      </c>
      <c r="H79" s="466">
        <v>0</v>
      </c>
      <c r="I79" s="467">
        <v>148336</v>
      </c>
    </row>
    <row r="80" spans="1:9">
      <c r="A80" s="460" t="s">
        <v>507</v>
      </c>
      <c r="B80" s="460" t="s">
        <v>508</v>
      </c>
      <c r="C80" s="460" t="s">
        <v>246</v>
      </c>
      <c r="D80" s="466">
        <v>0</v>
      </c>
      <c r="E80" s="466">
        <v>0</v>
      </c>
      <c r="F80" s="466">
        <v>0</v>
      </c>
      <c r="G80" s="466">
        <v>0</v>
      </c>
      <c r="H80" s="466">
        <v>0</v>
      </c>
      <c r="I80" s="467">
        <v>569589.66</v>
      </c>
    </row>
    <row r="81" spans="1:9">
      <c r="A81" s="460" t="s">
        <v>509</v>
      </c>
      <c r="B81" s="460" t="s">
        <v>283</v>
      </c>
      <c r="C81" s="460" t="s">
        <v>246</v>
      </c>
      <c r="D81" s="466">
        <v>0</v>
      </c>
      <c r="E81" s="466">
        <v>0</v>
      </c>
      <c r="F81" s="466">
        <v>0</v>
      </c>
      <c r="G81" s="466">
        <v>0</v>
      </c>
      <c r="H81" s="466">
        <v>0</v>
      </c>
      <c r="I81" s="467">
        <v>0</v>
      </c>
    </row>
    <row r="82" spans="1:9">
      <c r="A82" s="460" t="s">
        <v>510</v>
      </c>
      <c r="B82" s="460" t="s">
        <v>511</v>
      </c>
      <c r="C82" s="460" t="s">
        <v>246</v>
      </c>
      <c r="D82" s="466">
        <v>0</v>
      </c>
      <c r="E82" s="466">
        <v>0</v>
      </c>
      <c r="F82" s="466">
        <v>0</v>
      </c>
      <c r="G82" s="466">
        <v>0</v>
      </c>
      <c r="H82" s="466">
        <v>0</v>
      </c>
      <c r="I82" s="467">
        <v>1373082.92</v>
      </c>
    </row>
    <row r="83" spans="1:9">
      <c r="A83" s="460" t="s">
        <v>512</v>
      </c>
      <c r="B83" s="460" t="s">
        <v>513</v>
      </c>
      <c r="C83" s="460" t="s">
        <v>246</v>
      </c>
      <c r="D83" s="466">
        <v>0</v>
      </c>
      <c r="E83" s="466">
        <v>0</v>
      </c>
      <c r="F83" s="466">
        <v>0</v>
      </c>
      <c r="G83" s="466">
        <v>0</v>
      </c>
      <c r="H83" s="466">
        <v>0</v>
      </c>
      <c r="I83" s="467">
        <v>0</v>
      </c>
    </row>
    <row r="84" spans="1:9">
      <c r="A84" s="460" t="s">
        <v>514</v>
      </c>
      <c r="B84" s="460" t="s">
        <v>515</v>
      </c>
      <c r="C84" s="460" t="s">
        <v>246</v>
      </c>
      <c r="D84" s="466">
        <v>0</v>
      </c>
      <c r="E84" s="466">
        <v>0</v>
      </c>
      <c r="F84" s="466">
        <v>0</v>
      </c>
      <c r="G84" s="466">
        <v>0</v>
      </c>
      <c r="H84" s="466">
        <v>0</v>
      </c>
      <c r="I84" s="467">
        <v>0</v>
      </c>
    </row>
    <row r="85" spans="1:9">
      <c r="A85" s="460" t="s">
        <v>516</v>
      </c>
      <c r="B85" s="460" t="s">
        <v>517</v>
      </c>
      <c r="C85" s="460" t="s">
        <v>246</v>
      </c>
      <c r="D85" s="466">
        <v>0</v>
      </c>
      <c r="E85" s="466">
        <v>0</v>
      </c>
      <c r="F85" s="466">
        <v>0</v>
      </c>
      <c r="G85" s="466">
        <v>0</v>
      </c>
      <c r="H85" s="466">
        <v>0</v>
      </c>
      <c r="I85" s="467">
        <v>0</v>
      </c>
    </row>
    <row r="86" spans="1:9">
      <c r="A86" s="460" t="s">
        <v>518</v>
      </c>
      <c r="B86" s="460" t="s">
        <v>519</v>
      </c>
      <c r="C86" s="460" t="s">
        <v>246</v>
      </c>
      <c r="D86" s="466">
        <v>0</v>
      </c>
      <c r="E86" s="466">
        <v>0</v>
      </c>
      <c r="F86" s="466">
        <v>0</v>
      </c>
      <c r="G86" s="466">
        <v>0</v>
      </c>
      <c r="H86" s="466">
        <v>0</v>
      </c>
      <c r="I86" s="467">
        <v>0</v>
      </c>
    </row>
    <row r="87" spans="1:9">
      <c r="A87" s="460" t="s">
        <v>520</v>
      </c>
      <c r="B87" s="460" t="s">
        <v>521</v>
      </c>
      <c r="C87" s="460" t="s">
        <v>246</v>
      </c>
      <c r="D87" s="466">
        <v>0</v>
      </c>
      <c r="E87" s="466">
        <v>0</v>
      </c>
      <c r="F87" s="466">
        <v>0</v>
      </c>
      <c r="G87" s="466">
        <v>0</v>
      </c>
      <c r="H87" s="466">
        <v>0</v>
      </c>
      <c r="I87" s="467">
        <v>0</v>
      </c>
    </row>
    <row r="88" spans="1:9">
      <c r="A88" s="460" t="s">
        <v>522</v>
      </c>
      <c r="B88" s="460" t="s">
        <v>502</v>
      </c>
      <c r="C88" s="460" t="s">
        <v>246</v>
      </c>
      <c r="D88" s="466">
        <v>0</v>
      </c>
      <c r="E88" s="466">
        <v>0</v>
      </c>
      <c r="F88" s="466">
        <v>0</v>
      </c>
      <c r="G88" s="466">
        <v>0</v>
      </c>
      <c r="H88" s="466">
        <v>0</v>
      </c>
      <c r="I88" s="467">
        <v>2401984.6800000002</v>
      </c>
    </row>
    <row r="89" spans="1:9">
      <c r="A89" s="460" t="s">
        <v>523</v>
      </c>
      <c r="B89" s="460" t="s">
        <v>283</v>
      </c>
      <c r="C89" s="460" t="s">
        <v>246</v>
      </c>
      <c r="D89" s="466">
        <v>0</v>
      </c>
      <c r="E89" s="466">
        <v>0</v>
      </c>
      <c r="F89" s="466">
        <v>0</v>
      </c>
      <c r="G89" s="466">
        <v>0</v>
      </c>
      <c r="H89" s="466">
        <v>0</v>
      </c>
      <c r="I89" s="467">
        <v>0</v>
      </c>
    </row>
    <row r="90" spans="1:9">
      <c r="A90" s="460" t="s">
        <v>524</v>
      </c>
      <c r="B90" s="460" t="s">
        <v>525</v>
      </c>
      <c r="C90" s="460" t="s">
        <v>246</v>
      </c>
      <c r="D90" s="466">
        <v>130809.60000000001</v>
      </c>
      <c r="E90" s="466">
        <v>-33006.99</v>
      </c>
      <c r="F90" s="466">
        <v>97802.61</v>
      </c>
      <c r="G90" s="466">
        <v>0</v>
      </c>
      <c r="H90" s="466">
        <v>97802.61</v>
      </c>
      <c r="I90" s="467">
        <v>0</v>
      </c>
    </row>
    <row r="91" spans="1:9">
      <c r="A91" s="460" t="s">
        <v>526</v>
      </c>
      <c r="B91" s="460" t="s">
        <v>511</v>
      </c>
      <c r="C91" s="460" t="s">
        <v>246</v>
      </c>
      <c r="D91" s="466">
        <v>1334510</v>
      </c>
      <c r="E91" s="466">
        <v>-52430</v>
      </c>
      <c r="F91" s="466">
        <v>1282080</v>
      </c>
      <c r="G91" s="466">
        <v>0</v>
      </c>
      <c r="H91" s="466">
        <v>1282080</v>
      </c>
      <c r="I91" s="467">
        <v>0</v>
      </c>
    </row>
    <row r="92" spans="1:9">
      <c r="A92" s="460" t="s">
        <v>527</v>
      </c>
      <c r="B92" s="460" t="s">
        <v>517</v>
      </c>
      <c r="C92" s="460" t="s">
        <v>246</v>
      </c>
      <c r="D92" s="466">
        <v>0</v>
      </c>
      <c r="E92" s="466">
        <v>0</v>
      </c>
      <c r="F92" s="466">
        <v>0</v>
      </c>
      <c r="G92" s="466">
        <v>0</v>
      </c>
      <c r="H92" s="466">
        <v>0</v>
      </c>
      <c r="I92" s="467">
        <v>0</v>
      </c>
    </row>
    <row r="93" spans="1:9">
      <c r="A93" s="460" t="s">
        <v>528</v>
      </c>
      <c r="B93" s="460" t="s">
        <v>529</v>
      </c>
      <c r="C93" s="460" t="s">
        <v>246</v>
      </c>
      <c r="D93" s="466">
        <v>181400</v>
      </c>
      <c r="E93" s="466">
        <v>0</v>
      </c>
      <c r="F93" s="466">
        <v>181400</v>
      </c>
      <c r="G93" s="466">
        <v>0</v>
      </c>
      <c r="H93" s="466">
        <v>181400</v>
      </c>
      <c r="I93" s="467">
        <v>0</v>
      </c>
    </row>
    <row r="94" spans="1:9">
      <c r="A94" s="460" t="s">
        <v>530</v>
      </c>
      <c r="B94" s="460" t="s">
        <v>521</v>
      </c>
      <c r="C94" s="460" t="s">
        <v>246</v>
      </c>
      <c r="D94" s="466">
        <v>0</v>
      </c>
      <c r="E94" s="466">
        <v>0</v>
      </c>
      <c r="F94" s="466">
        <v>0</v>
      </c>
      <c r="G94" s="466">
        <v>0</v>
      </c>
      <c r="H94" s="466">
        <v>0</v>
      </c>
      <c r="I94" s="467">
        <v>0</v>
      </c>
    </row>
    <row r="95" spans="1:9">
      <c r="A95" s="460" t="s">
        <v>531</v>
      </c>
      <c r="B95" s="460" t="s">
        <v>532</v>
      </c>
      <c r="C95" s="460" t="s">
        <v>246</v>
      </c>
      <c r="D95" s="466">
        <v>0</v>
      </c>
      <c r="E95" s="466">
        <v>0</v>
      </c>
      <c r="F95" s="466">
        <v>0</v>
      </c>
      <c r="G95" s="466">
        <v>0</v>
      </c>
      <c r="H95" s="466">
        <v>0</v>
      </c>
      <c r="I95" s="467">
        <v>0</v>
      </c>
    </row>
    <row r="96" spans="1:9">
      <c r="A96" s="460" t="s">
        <v>800</v>
      </c>
      <c r="B96" s="460" t="s">
        <v>801</v>
      </c>
      <c r="C96" s="460" t="s">
        <v>246</v>
      </c>
      <c r="D96" s="466">
        <v>0</v>
      </c>
      <c r="E96" s="466">
        <v>217037.08</v>
      </c>
      <c r="F96" s="466">
        <v>217037.08</v>
      </c>
      <c r="G96" s="466">
        <v>0</v>
      </c>
      <c r="H96" s="466">
        <v>217037.08</v>
      </c>
      <c r="I96" s="467">
        <v>0</v>
      </c>
    </row>
    <row r="97" spans="1:9">
      <c r="A97" s="460" t="s">
        <v>533</v>
      </c>
      <c r="B97" s="460" t="s">
        <v>532</v>
      </c>
      <c r="C97" s="460" t="s">
        <v>246</v>
      </c>
      <c r="D97" s="466">
        <v>0</v>
      </c>
      <c r="E97" s="466">
        <v>0</v>
      </c>
      <c r="F97" s="466">
        <v>0</v>
      </c>
      <c r="G97" s="466">
        <v>0</v>
      </c>
      <c r="H97" s="466">
        <v>0</v>
      </c>
      <c r="I97" s="467">
        <v>0</v>
      </c>
    </row>
    <row r="98" spans="1:9">
      <c r="A98" s="460" t="s">
        <v>534</v>
      </c>
      <c r="B98" s="460" t="s">
        <v>535</v>
      </c>
      <c r="C98" s="460" t="s">
        <v>251</v>
      </c>
      <c r="D98" s="466">
        <v>0</v>
      </c>
      <c r="E98" s="466">
        <v>0</v>
      </c>
      <c r="F98" s="466">
        <v>0</v>
      </c>
      <c r="G98" s="466">
        <v>0</v>
      </c>
      <c r="H98" s="466">
        <v>0</v>
      </c>
      <c r="I98" s="467">
        <v>0</v>
      </c>
    </row>
    <row r="99" spans="1:9">
      <c r="A99" s="460" t="s">
        <v>536</v>
      </c>
      <c r="B99" s="460" t="s">
        <v>537</v>
      </c>
      <c r="C99" s="460" t="s">
        <v>251</v>
      </c>
      <c r="D99" s="466">
        <v>0</v>
      </c>
      <c r="E99" s="466">
        <v>0</v>
      </c>
      <c r="F99" s="466">
        <v>0</v>
      </c>
      <c r="G99" s="466">
        <v>0</v>
      </c>
      <c r="H99" s="466">
        <v>0</v>
      </c>
      <c r="I99" s="467">
        <v>0</v>
      </c>
    </row>
    <row r="100" spans="1:9">
      <c r="A100" s="460" t="s">
        <v>538</v>
      </c>
      <c r="B100" s="460" t="s">
        <v>539</v>
      </c>
      <c r="C100" s="460" t="s">
        <v>251</v>
      </c>
      <c r="D100" s="466">
        <v>0</v>
      </c>
      <c r="E100" s="466">
        <v>0</v>
      </c>
      <c r="F100" s="466">
        <v>0</v>
      </c>
      <c r="G100" s="466">
        <v>0</v>
      </c>
      <c r="H100" s="466">
        <v>0</v>
      </c>
      <c r="I100" s="467">
        <v>2146482.92</v>
      </c>
    </row>
    <row r="101" spans="1:9">
      <c r="A101" s="460" t="s">
        <v>540</v>
      </c>
      <c r="B101" s="460" t="s">
        <v>541</v>
      </c>
      <c r="C101" s="460" t="s">
        <v>251</v>
      </c>
      <c r="D101" s="466">
        <v>0</v>
      </c>
      <c r="E101" s="466">
        <v>0</v>
      </c>
      <c r="F101" s="466">
        <v>0</v>
      </c>
      <c r="G101" s="466">
        <v>0</v>
      </c>
      <c r="H101" s="466">
        <v>0</v>
      </c>
      <c r="I101" s="467">
        <v>132889.07</v>
      </c>
    </row>
    <row r="102" spans="1:9">
      <c r="A102" s="460" t="s">
        <v>542</v>
      </c>
      <c r="B102" s="460" t="s">
        <v>543</v>
      </c>
      <c r="C102" s="460" t="s">
        <v>251</v>
      </c>
      <c r="D102" s="466">
        <v>0</v>
      </c>
      <c r="E102" s="466">
        <v>0</v>
      </c>
      <c r="F102" s="466">
        <v>0</v>
      </c>
      <c r="G102" s="466">
        <v>0</v>
      </c>
      <c r="H102" s="466">
        <v>0</v>
      </c>
      <c r="I102" s="467">
        <v>12500000</v>
      </c>
    </row>
    <row r="103" spans="1:9">
      <c r="A103" s="460" t="s">
        <v>544</v>
      </c>
      <c r="B103" s="460" t="s">
        <v>545</v>
      </c>
      <c r="C103" s="460" t="s">
        <v>251</v>
      </c>
      <c r="D103" s="466">
        <v>57114294.280000001</v>
      </c>
      <c r="E103" s="466">
        <v>-416848.15</v>
      </c>
      <c r="F103" s="466">
        <v>56697446.130000003</v>
      </c>
      <c r="G103" s="466">
        <v>-56697446.130000003</v>
      </c>
      <c r="H103" s="466">
        <v>0</v>
      </c>
      <c r="I103" s="467">
        <v>0</v>
      </c>
    </row>
    <row r="104" spans="1:9">
      <c r="A104" s="460" t="s">
        <v>546</v>
      </c>
      <c r="B104" s="460" t="s">
        <v>547</v>
      </c>
      <c r="C104" s="460" t="s">
        <v>255</v>
      </c>
      <c r="D104" s="466">
        <v>0</v>
      </c>
      <c r="E104" s="466">
        <v>0</v>
      </c>
      <c r="F104" s="466">
        <v>0</v>
      </c>
      <c r="G104" s="466">
        <v>0</v>
      </c>
      <c r="H104" s="466">
        <v>0</v>
      </c>
      <c r="I104" s="467">
        <v>0</v>
      </c>
    </row>
    <row r="105" spans="1:9">
      <c r="A105" s="460" t="s">
        <v>548</v>
      </c>
      <c r="B105" s="460" t="s">
        <v>547</v>
      </c>
      <c r="C105" s="460" t="s">
        <v>255</v>
      </c>
      <c r="D105" s="466">
        <v>0</v>
      </c>
      <c r="E105" s="466">
        <v>0</v>
      </c>
      <c r="F105" s="466">
        <v>0</v>
      </c>
      <c r="G105" s="466">
        <v>0</v>
      </c>
      <c r="H105" s="466">
        <v>0</v>
      </c>
      <c r="I105" s="467">
        <v>89382416</v>
      </c>
    </row>
    <row r="106" spans="1:9">
      <c r="A106" s="460" t="s">
        <v>549</v>
      </c>
      <c r="B106" s="460" t="s">
        <v>377</v>
      </c>
      <c r="C106" s="460" t="s">
        <v>377</v>
      </c>
      <c r="D106" s="466">
        <v>12547272.4</v>
      </c>
      <c r="E106" s="466">
        <v>-596981.73</v>
      </c>
      <c r="F106" s="466">
        <v>11950290.67</v>
      </c>
      <c r="G106" s="466">
        <v>0</v>
      </c>
      <c r="H106" s="466">
        <v>11950290.67</v>
      </c>
      <c r="I106" s="467">
        <v>13884708.199999999</v>
      </c>
    </row>
    <row r="107" spans="1:9">
      <c r="A107" s="460" t="s">
        <v>550</v>
      </c>
      <c r="B107" s="460" t="s">
        <v>551</v>
      </c>
      <c r="C107" s="460" t="s">
        <v>258</v>
      </c>
      <c r="D107" s="466">
        <v>14987328.84</v>
      </c>
      <c r="E107" s="466">
        <v>-14987328.84</v>
      </c>
      <c r="F107" s="466">
        <v>0</v>
      </c>
      <c r="G107" s="466">
        <v>0</v>
      </c>
      <c r="H107" s="466">
        <v>0</v>
      </c>
      <c r="I107" s="467">
        <v>0</v>
      </c>
    </row>
    <row r="108" spans="1:9">
      <c r="A108" s="460" t="s">
        <v>552</v>
      </c>
      <c r="B108" s="460" t="s">
        <v>551</v>
      </c>
      <c r="C108" s="460" t="s">
        <v>258</v>
      </c>
      <c r="D108" s="466">
        <v>0</v>
      </c>
      <c r="E108" s="466">
        <v>0</v>
      </c>
      <c r="F108" s="466">
        <v>0</v>
      </c>
      <c r="G108" s="466">
        <v>0</v>
      </c>
      <c r="H108" s="466">
        <v>0</v>
      </c>
      <c r="I108" s="467">
        <v>17302114.43</v>
      </c>
    </row>
    <row r="109" spans="1:9">
      <c r="A109" s="460" t="s">
        <v>553</v>
      </c>
      <c r="B109" s="460" t="s">
        <v>554</v>
      </c>
      <c r="C109" s="460" t="s">
        <v>264</v>
      </c>
      <c r="D109" s="466">
        <v>0</v>
      </c>
      <c r="E109" s="466">
        <v>0</v>
      </c>
      <c r="F109" s="466">
        <v>0</v>
      </c>
      <c r="G109" s="466">
        <v>0</v>
      </c>
      <c r="H109" s="466">
        <v>0</v>
      </c>
      <c r="I109" s="467">
        <v>0</v>
      </c>
    </row>
    <row r="110" spans="1:9">
      <c r="A110" s="460" t="s">
        <v>555</v>
      </c>
      <c r="B110" s="460" t="s">
        <v>556</v>
      </c>
      <c r="C110" s="460" t="s">
        <v>264</v>
      </c>
      <c r="D110" s="466">
        <v>0</v>
      </c>
      <c r="E110" s="466">
        <v>0</v>
      </c>
      <c r="F110" s="466">
        <v>0</v>
      </c>
      <c r="G110" s="466">
        <v>0</v>
      </c>
      <c r="H110" s="466">
        <v>0</v>
      </c>
      <c r="I110" s="467">
        <v>0</v>
      </c>
    </row>
    <row r="111" spans="1:9">
      <c r="A111" s="460" t="s">
        <v>557</v>
      </c>
      <c r="B111" s="460" t="s">
        <v>558</v>
      </c>
      <c r="C111" s="460" t="s">
        <v>264</v>
      </c>
      <c r="D111" s="466">
        <v>0</v>
      </c>
      <c r="E111" s="466">
        <v>0</v>
      </c>
      <c r="F111" s="466">
        <v>0</v>
      </c>
      <c r="G111" s="466">
        <v>0</v>
      </c>
      <c r="H111" s="466">
        <v>0</v>
      </c>
      <c r="I111" s="467">
        <v>0</v>
      </c>
    </row>
    <row r="112" spans="1:9">
      <c r="A112" s="460" t="s">
        <v>559</v>
      </c>
      <c r="B112" s="460" t="s">
        <v>560</v>
      </c>
      <c r="C112" s="460" t="s">
        <v>264</v>
      </c>
      <c r="D112" s="466">
        <v>0</v>
      </c>
      <c r="E112" s="466">
        <v>0</v>
      </c>
      <c r="F112" s="466">
        <v>0</v>
      </c>
      <c r="G112" s="466">
        <v>0</v>
      </c>
      <c r="H112" s="466">
        <v>0</v>
      </c>
      <c r="I112" s="467">
        <v>0</v>
      </c>
    </row>
    <row r="113" spans="1:9">
      <c r="A113" s="460" t="s">
        <v>561</v>
      </c>
      <c r="B113" s="460" t="s">
        <v>562</v>
      </c>
      <c r="C113" s="460" t="s">
        <v>264</v>
      </c>
      <c r="D113" s="466">
        <v>0</v>
      </c>
      <c r="E113" s="466">
        <v>0</v>
      </c>
      <c r="F113" s="466">
        <v>0</v>
      </c>
      <c r="G113" s="466">
        <v>0</v>
      </c>
      <c r="H113" s="466">
        <v>0</v>
      </c>
      <c r="I113" s="467">
        <v>0</v>
      </c>
    </row>
    <row r="114" spans="1:9">
      <c r="A114" s="460" t="s">
        <v>563</v>
      </c>
      <c r="B114" s="460" t="s">
        <v>564</v>
      </c>
      <c r="C114" s="460" t="s">
        <v>264</v>
      </c>
      <c r="D114" s="466">
        <v>0</v>
      </c>
      <c r="E114" s="466">
        <v>0</v>
      </c>
      <c r="F114" s="466">
        <v>0</v>
      </c>
      <c r="G114" s="466">
        <v>0</v>
      </c>
      <c r="H114" s="466">
        <v>0</v>
      </c>
      <c r="I114" s="467">
        <v>0</v>
      </c>
    </row>
    <row r="115" spans="1:9">
      <c r="A115" s="460" t="s">
        <v>565</v>
      </c>
      <c r="B115" s="460" t="s">
        <v>566</v>
      </c>
      <c r="C115" s="460" t="s">
        <v>264</v>
      </c>
      <c r="D115" s="466">
        <v>0</v>
      </c>
      <c r="E115" s="466">
        <v>0</v>
      </c>
      <c r="F115" s="466">
        <v>0</v>
      </c>
      <c r="G115" s="466">
        <v>0</v>
      </c>
      <c r="H115" s="466">
        <v>0</v>
      </c>
      <c r="I115" s="467">
        <v>0</v>
      </c>
    </row>
    <row r="116" spans="1:9">
      <c r="A116" s="460" t="s">
        <v>567</v>
      </c>
      <c r="B116" s="460" t="s">
        <v>568</v>
      </c>
      <c r="C116" s="460" t="s">
        <v>264</v>
      </c>
      <c r="D116" s="466">
        <v>0</v>
      </c>
      <c r="E116" s="466">
        <v>0</v>
      </c>
      <c r="F116" s="466">
        <v>0</v>
      </c>
      <c r="G116" s="466">
        <v>0</v>
      </c>
      <c r="H116" s="466">
        <v>0</v>
      </c>
      <c r="I116" s="467">
        <v>0</v>
      </c>
    </row>
    <row r="117" spans="1:9">
      <c r="A117" s="460" t="s">
        <v>569</v>
      </c>
      <c r="B117" s="460" t="s">
        <v>570</v>
      </c>
      <c r="C117" s="460" t="s">
        <v>264</v>
      </c>
      <c r="D117" s="466">
        <v>0</v>
      </c>
      <c r="E117" s="466">
        <v>0</v>
      </c>
      <c r="F117" s="466">
        <v>0</v>
      </c>
      <c r="G117" s="466">
        <v>0</v>
      </c>
      <c r="H117" s="466">
        <v>0</v>
      </c>
      <c r="I117" s="467">
        <v>0</v>
      </c>
    </row>
    <row r="118" spans="1:9">
      <c r="A118" s="460" t="s">
        <v>571</v>
      </c>
      <c r="B118" s="460" t="s">
        <v>572</v>
      </c>
      <c r="C118" s="460" t="s">
        <v>264</v>
      </c>
      <c r="D118" s="466">
        <v>0</v>
      </c>
      <c r="E118" s="466">
        <v>0</v>
      </c>
      <c r="F118" s="466">
        <v>0</v>
      </c>
      <c r="G118" s="466">
        <v>0</v>
      </c>
      <c r="H118" s="466">
        <v>0</v>
      </c>
      <c r="I118" s="467">
        <v>0</v>
      </c>
    </row>
    <row r="119" spans="1:9">
      <c r="A119" s="460" t="s">
        <v>573</v>
      </c>
      <c r="B119" s="460" t="s">
        <v>574</v>
      </c>
      <c r="C119" s="460" t="s">
        <v>264</v>
      </c>
      <c r="D119" s="466">
        <v>0</v>
      </c>
      <c r="E119" s="466">
        <v>0</v>
      </c>
      <c r="F119" s="466">
        <v>0</v>
      </c>
      <c r="G119" s="466">
        <v>0</v>
      </c>
      <c r="H119" s="466">
        <v>0</v>
      </c>
      <c r="I119" s="467">
        <v>0</v>
      </c>
    </row>
    <row r="120" spans="1:9">
      <c r="A120" s="460" t="s">
        <v>575</v>
      </c>
      <c r="B120" s="460" t="s">
        <v>576</v>
      </c>
      <c r="C120" s="460" t="s">
        <v>264</v>
      </c>
      <c r="D120" s="466">
        <v>0</v>
      </c>
      <c r="E120" s="466">
        <v>0</v>
      </c>
      <c r="F120" s="466">
        <v>0</v>
      </c>
      <c r="G120" s="466">
        <v>0</v>
      </c>
      <c r="H120" s="466">
        <v>0</v>
      </c>
      <c r="I120" s="467">
        <v>0</v>
      </c>
    </row>
    <row r="121" spans="1:9">
      <c r="A121" s="460" t="s">
        <v>577</v>
      </c>
      <c r="B121" s="460" t="s">
        <v>578</v>
      </c>
      <c r="C121" s="460" t="s">
        <v>264</v>
      </c>
      <c r="D121" s="466">
        <v>5000</v>
      </c>
      <c r="E121" s="466">
        <v>0</v>
      </c>
      <c r="F121" s="466">
        <v>5000</v>
      </c>
      <c r="G121" s="466">
        <v>0</v>
      </c>
      <c r="H121" s="466">
        <v>5000</v>
      </c>
      <c r="I121" s="467">
        <v>0</v>
      </c>
    </row>
    <row r="122" spans="1:9">
      <c r="A122" s="460" t="s">
        <v>579</v>
      </c>
      <c r="B122" s="460" t="s">
        <v>580</v>
      </c>
      <c r="C122" s="460" t="s">
        <v>264</v>
      </c>
      <c r="D122" s="466">
        <v>-1049.1500000000001</v>
      </c>
      <c r="E122" s="466">
        <v>0</v>
      </c>
      <c r="F122" s="466">
        <v>-1049.1500000000001</v>
      </c>
      <c r="G122" s="466">
        <v>0</v>
      </c>
      <c r="H122" s="466">
        <v>-1049.1500000000001</v>
      </c>
      <c r="I122" s="467">
        <v>0</v>
      </c>
    </row>
    <row r="123" spans="1:9" s="462" customFormat="1">
      <c r="A123" s="461" t="s">
        <v>581</v>
      </c>
      <c r="B123" s="461" t="s">
        <v>582</v>
      </c>
      <c r="C123" s="461" t="s">
        <v>264</v>
      </c>
      <c r="D123" s="466">
        <v>539007.44999999995</v>
      </c>
      <c r="E123" s="466">
        <v>0</v>
      </c>
      <c r="F123" s="466">
        <v>539007.44999999995</v>
      </c>
      <c r="G123" s="466">
        <v>0</v>
      </c>
      <c r="H123" s="466">
        <v>539007.44999999995</v>
      </c>
      <c r="I123" s="467">
        <v>0</v>
      </c>
    </row>
    <row r="124" spans="1:9">
      <c r="A124" s="460" t="s">
        <v>583</v>
      </c>
      <c r="B124" s="460" t="s">
        <v>584</v>
      </c>
      <c r="C124" s="460" t="s">
        <v>264</v>
      </c>
      <c r="D124" s="466">
        <v>-455458.95</v>
      </c>
      <c r="E124" s="466">
        <v>0</v>
      </c>
      <c r="F124" s="466">
        <v>-455458.95</v>
      </c>
      <c r="G124" s="466">
        <v>0</v>
      </c>
      <c r="H124" s="466">
        <v>-455458.95</v>
      </c>
      <c r="I124" s="467">
        <v>0</v>
      </c>
    </row>
    <row r="125" spans="1:9">
      <c r="A125" s="460" t="s">
        <v>585</v>
      </c>
      <c r="B125" s="460" t="s">
        <v>586</v>
      </c>
      <c r="C125" s="460" t="s">
        <v>264</v>
      </c>
      <c r="D125" s="466">
        <v>939555.79</v>
      </c>
      <c r="E125" s="466">
        <v>0</v>
      </c>
      <c r="F125" s="466">
        <v>939555.79</v>
      </c>
      <c r="G125" s="466">
        <v>0</v>
      </c>
      <c r="H125" s="466">
        <v>939555.79</v>
      </c>
      <c r="I125" s="467">
        <v>0</v>
      </c>
    </row>
    <row r="126" spans="1:9">
      <c r="A126" s="460" t="s">
        <v>587</v>
      </c>
      <c r="B126" s="460" t="s">
        <v>588</v>
      </c>
      <c r="C126" s="460" t="s">
        <v>264</v>
      </c>
      <c r="D126" s="466">
        <v>-430744.21</v>
      </c>
      <c r="E126" s="466">
        <v>0</v>
      </c>
      <c r="F126" s="466">
        <v>-430744.21</v>
      </c>
      <c r="G126" s="466">
        <v>0</v>
      </c>
      <c r="H126" s="466">
        <v>-430744.21</v>
      </c>
      <c r="I126" s="467">
        <v>0</v>
      </c>
    </row>
    <row r="127" spans="1:9">
      <c r="A127" s="460" t="s">
        <v>589</v>
      </c>
      <c r="B127" s="460" t="s">
        <v>590</v>
      </c>
      <c r="C127" s="460" t="s">
        <v>264</v>
      </c>
      <c r="D127" s="466">
        <v>1588574.45</v>
      </c>
      <c r="E127" s="466">
        <v>0</v>
      </c>
      <c r="F127" s="466">
        <v>1588574.45</v>
      </c>
      <c r="G127" s="466">
        <v>0</v>
      </c>
      <c r="H127" s="466">
        <v>1588574.45</v>
      </c>
      <c r="I127" s="467">
        <v>0</v>
      </c>
    </row>
    <row r="128" spans="1:9">
      <c r="A128" s="460" t="s">
        <v>591</v>
      </c>
      <c r="B128" s="460" t="s">
        <v>592</v>
      </c>
      <c r="C128" s="460" t="s">
        <v>264</v>
      </c>
      <c r="D128" s="466">
        <v>-740207.86</v>
      </c>
      <c r="E128" s="466">
        <v>0</v>
      </c>
      <c r="F128" s="466">
        <v>-740207.86</v>
      </c>
      <c r="G128" s="466">
        <v>0</v>
      </c>
      <c r="H128" s="466">
        <v>-740207.86</v>
      </c>
      <c r="I128" s="467">
        <v>0</v>
      </c>
    </row>
    <row r="129" spans="1:9" s="456" customFormat="1">
      <c r="A129" s="463" t="s">
        <v>593</v>
      </c>
      <c r="B129" s="463" t="s">
        <v>594</v>
      </c>
      <c r="C129" s="463" t="s">
        <v>264</v>
      </c>
      <c r="D129" s="466">
        <v>1445677</v>
      </c>
      <c r="E129" s="466">
        <v>0</v>
      </c>
      <c r="F129" s="466">
        <v>1445677</v>
      </c>
      <c r="G129" s="466">
        <v>0</v>
      </c>
      <c r="H129" s="466">
        <v>1445677</v>
      </c>
      <c r="I129" s="467">
        <v>0</v>
      </c>
    </row>
    <row r="130" spans="1:9" s="456" customFormat="1">
      <c r="A130" s="463" t="s">
        <v>595</v>
      </c>
      <c r="B130" s="463" t="s">
        <v>596</v>
      </c>
      <c r="C130" s="463" t="s">
        <v>264</v>
      </c>
      <c r="D130" s="466">
        <v>-432003.11</v>
      </c>
      <c r="E130" s="466">
        <v>0</v>
      </c>
      <c r="F130" s="466">
        <v>-432003.11</v>
      </c>
      <c r="G130" s="466">
        <v>0</v>
      </c>
      <c r="H130" s="466">
        <v>-432003.11</v>
      </c>
      <c r="I130" s="467">
        <v>0</v>
      </c>
    </row>
    <row r="131" spans="1:9">
      <c r="A131" s="460" t="s">
        <v>597</v>
      </c>
      <c r="B131" s="460" t="s">
        <v>598</v>
      </c>
      <c r="C131" s="460" t="s">
        <v>264</v>
      </c>
      <c r="D131" s="466">
        <v>4831727.3</v>
      </c>
      <c r="E131" s="466">
        <v>0</v>
      </c>
      <c r="F131" s="466">
        <v>4831727.3</v>
      </c>
      <c r="G131" s="466">
        <v>0</v>
      </c>
      <c r="H131" s="466">
        <v>4831727.3</v>
      </c>
      <c r="I131" s="467">
        <v>0</v>
      </c>
    </row>
    <row r="132" spans="1:9">
      <c r="A132" s="460" t="s">
        <v>599</v>
      </c>
      <c r="B132" s="460" t="s">
        <v>600</v>
      </c>
      <c r="C132" s="460" t="s">
        <v>264</v>
      </c>
      <c r="D132" s="466">
        <v>-1763323.16</v>
      </c>
      <c r="E132" s="466">
        <v>0</v>
      </c>
      <c r="F132" s="466">
        <v>-1763323.16</v>
      </c>
      <c r="G132" s="466">
        <v>0</v>
      </c>
      <c r="H132" s="466">
        <v>-1763323.16</v>
      </c>
      <c r="I132" s="467">
        <v>0</v>
      </c>
    </row>
    <row r="133" spans="1:9" s="462" customFormat="1">
      <c r="A133" s="461" t="s">
        <v>601</v>
      </c>
      <c r="B133" s="461" t="s">
        <v>602</v>
      </c>
      <c r="C133" s="461" t="s">
        <v>264</v>
      </c>
      <c r="D133" s="466">
        <v>3635297.36</v>
      </c>
      <c r="E133" s="466">
        <v>0</v>
      </c>
      <c r="F133" s="466">
        <v>3635297.36</v>
      </c>
      <c r="G133" s="466">
        <v>0</v>
      </c>
      <c r="H133" s="466">
        <v>3635297.36</v>
      </c>
      <c r="I133" s="467">
        <v>0</v>
      </c>
    </row>
    <row r="134" spans="1:9">
      <c r="A134" s="460" t="s">
        <v>603</v>
      </c>
      <c r="B134" s="460" t="s">
        <v>604</v>
      </c>
      <c r="C134" s="460" t="s">
        <v>264</v>
      </c>
      <c r="D134" s="466">
        <v>-2602122.5</v>
      </c>
      <c r="E134" s="466">
        <v>0</v>
      </c>
      <c r="F134" s="466">
        <v>-2602122.5</v>
      </c>
      <c r="G134" s="466">
        <v>0</v>
      </c>
      <c r="H134" s="466">
        <v>-2602122.5</v>
      </c>
      <c r="I134" s="467">
        <v>0</v>
      </c>
    </row>
    <row r="135" spans="1:9" s="465" customFormat="1">
      <c r="A135" s="464" t="s">
        <v>605</v>
      </c>
      <c r="B135" s="464" t="s">
        <v>606</v>
      </c>
      <c r="C135" s="464" t="s">
        <v>264</v>
      </c>
      <c r="D135" s="466">
        <v>7127277.0499999998</v>
      </c>
      <c r="E135" s="466">
        <v>0</v>
      </c>
      <c r="F135" s="466">
        <v>7127277.0499999998</v>
      </c>
      <c r="G135" s="466">
        <v>0</v>
      </c>
      <c r="H135" s="466">
        <v>7127277.0499999998</v>
      </c>
      <c r="I135" s="467">
        <v>0</v>
      </c>
    </row>
    <row r="136" spans="1:9" s="465" customFormat="1">
      <c r="A136" s="464" t="s">
        <v>607</v>
      </c>
      <c r="B136" s="464" t="s">
        <v>608</v>
      </c>
      <c r="C136" s="464" t="s">
        <v>264</v>
      </c>
      <c r="D136" s="466">
        <v>-1561206.47</v>
      </c>
      <c r="E136" s="466">
        <v>0</v>
      </c>
      <c r="F136" s="466">
        <v>-1561206.47</v>
      </c>
      <c r="G136" s="466">
        <v>0</v>
      </c>
      <c r="H136" s="466">
        <v>-1561206.47</v>
      </c>
      <c r="I136" s="467">
        <v>0</v>
      </c>
    </row>
    <row r="137" spans="1:9">
      <c r="A137" s="460" t="s">
        <v>795</v>
      </c>
      <c r="B137" s="460" t="s">
        <v>796</v>
      </c>
      <c r="C137" s="460" t="s">
        <v>264</v>
      </c>
      <c r="D137" s="466">
        <v>0</v>
      </c>
      <c r="E137" s="466">
        <v>0</v>
      </c>
      <c r="F137" s="466">
        <v>0</v>
      </c>
      <c r="G137" s="466">
        <v>0</v>
      </c>
      <c r="H137" s="466">
        <v>0</v>
      </c>
      <c r="I137" s="467">
        <v>0</v>
      </c>
    </row>
    <row r="138" spans="1:9">
      <c r="A138" s="460" t="s">
        <v>609</v>
      </c>
      <c r="B138" s="460" t="s">
        <v>578</v>
      </c>
      <c r="C138" s="460" t="s">
        <v>264</v>
      </c>
      <c r="D138" s="466">
        <v>0</v>
      </c>
      <c r="E138" s="466">
        <v>0</v>
      </c>
      <c r="F138" s="466">
        <v>0</v>
      </c>
      <c r="G138" s="466">
        <v>0</v>
      </c>
      <c r="H138" s="466">
        <v>0</v>
      </c>
      <c r="I138" s="467">
        <v>5000</v>
      </c>
    </row>
    <row r="139" spans="1:9">
      <c r="A139" s="460" t="s">
        <v>610</v>
      </c>
      <c r="B139" s="460" t="s">
        <v>611</v>
      </c>
      <c r="C139" s="460" t="s">
        <v>264</v>
      </c>
      <c r="D139" s="466">
        <v>0</v>
      </c>
      <c r="E139" s="466">
        <v>0</v>
      </c>
      <c r="F139" s="466">
        <v>0</v>
      </c>
      <c r="G139" s="466">
        <v>0</v>
      </c>
      <c r="H139" s="466">
        <v>0</v>
      </c>
      <c r="I139" s="467">
        <v>-49.17</v>
      </c>
    </row>
    <row r="140" spans="1:9">
      <c r="A140" s="460" t="s">
        <v>612</v>
      </c>
      <c r="B140" s="460" t="s">
        <v>582</v>
      </c>
      <c r="C140" s="460" t="s">
        <v>264</v>
      </c>
      <c r="D140" s="466">
        <v>0</v>
      </c>
      <c r="E140" s="466">
        <v>0</v>
      </c>
      <c r="F140" s="466">
        <v>0</v>
      </c>
      <c r="G140" s="466">
        <v>0</v>
      </c>
      <c r="H140" s="466">
        <v>0</v>
      </c>
      <c r="I140" s="467">
        <v>539007.44999999995</v>
      </c>
    </row>
    <row r="141" spans="1:9">
      <c r="A141" s="460" t="s">
        <v>613</v>
      </c>
      <c r="B141" s="460" t="s">
        <v>614</v>
      </c>
      <c r="C141" s="460" t="s">
        <v>264</v>
      </c>
      <c r="D141" s="466">
        <v>0</v>
      </c>
      <c r="E141" s="466">
        <v>0</v>
      </c>
      <c r="F141" s="466">
        <v>0</v>
      </c>
      <c r="G141" s="466">
        <v>0</v>
      </c>
      <c r="H141" s="466">
        <v>0</v>
      </c>
      <c r="I141" s="467">
        <v>-426545.81</v>
      </c>
    </row>
    <row r="142" spans="1:9">
      <c r="A142" s="460" t="s">
        <v>615</v>
      </c>
      <c r="B142" s="460" t="s">
        <v>586</v>
      </c>
      <c r="C142" s="460" t="s">
        <v>264</v>
      </c>
      <c r="D142" s="466">
        <v>0</v>
      </c>
      <c r="E142" s="466">
        <v>0</v>
      </c>
      <c r="F142" s="466">
        <v>0</v>
      </c>
      <c r="G142" s="466">
        <v>0</v>
      </c>
      <c r="H142" s="466">
        <v>0</v>
      </c>
      <c r="I142" s="467">
        <v>633568.93999999994</v>
      </c>
    </row>
    <row r="143" spans="1:9">
      <c r="A143" s="460" t="s">
        <v>616</v>
      </c>
      <c r="B143" s="460" t="s">
        <v>617</v>
      </c>
      <c r="C143" s="460" t="s">
        <v>264</v>
      </c>
      <c r="D143" s="466">
        <v>0</v>
      </c>
      <c r="E143" s="466">
        <v>0</v>
      </c>
      <c r="F143" s="466">
        <v>0</v>
      </c>
      <c r="G143" s="466">
        <v>0</v>
      </c>
      <c r="H143" s="466">
        <v>0</v>
      </c>
      <c r="I143" s="467">
        <v>-279369.39</v>
      </c>
    </row>
    <row r="144" spans="1:9">
      <c r="A144" s="460" t="s">
        <v>618</v>
      </c>
      <c r="B144" s="460" t="s">
        <v>590</v>
      </c>
      <c r="C144" s="460" t="s">
        <v>264</v>
      </c>
      <c r="D144" s="466">
        <v>0</v>
      </c>
      <c r="E144" s="466">
        <v>0</v>
      </c>
      <c r="F144" s="466">
        <v>0</v>
      </c>
      <c r="G144" s="466">
        <v>0</v>
      </c>
      <c r="H144" s="466">
        <v>0</v>
      </c>
      <c r="I144" s="467">
        <v>1132893.95</v>
      </c>
    </row>
    <row r="145" spans="1:9">
      <c r="A145" s="460" t="s">
        <v>619</v>
      </c>
      <c r="B145" s="460" t="s">
        <v>620</v>
      </c>
      <c r="C145" s="460" t="s">
        <v>264</v>
      </c>
      <c r="D145" s="466">
        <v>0</v>
      </c>
      <c r="E145" s="466">
        <v>0</v>
      </c>
      <c r="F145" s="466">
        <v>0</v>
      </c>
      <c r="G145" s="466">
        <v>0</v>
      </c>
      <c r="H145" s="466">
        <v>0</v>
      </c>
      <c r="I145" s="467">
        <v>-527527.65</v>
      </c>
    </row>
    <row r="146" spans="1:9" s="456" customFormat="1">
      <c r="A146" s="463" t="s">
        <v>621</v>
      </c>
      <c r="B146" s="463" t="s">
        <v>594</v>
      </c>
      <c r="C146" s="463" t="s">
        <v>264</v>
      </c>
      <c r="D146" s="466">
        <v>0</v>
      </c>
      <c r="E146" s="466">
        <v>0</v>
      </c>
      <c r="F146" s="466">
        <v>0</v>
      </c>
      <c r="G146" s="466">
        <v>0</v>
      </c>
      <c r="H146" s="466">
        <v>0</v>
      </c>
      <c r="I146" s="467">
        <v>403390</v>
      </c>
    </row>
    <row r="147" spans="1:9" s="456" customFormat="1">
      <c r="A147" s="463" t="s">
        <v>797</v>
      </c>
      <c r="B147" s="463" t="s">
        <v>596</v>
      </c>
      <c r="C147" s="463" t="s">
        <v>264</v>
      </c>
      <c r="D147" s="466">
        <v>0</v>
      </c>
      <c r="E147" s="466">
        <v>0</v>
      </c>
      <c r="F147" s="466">
        <v>0</v>
      </c>
      <c r="G147" s="466">
        <v>0</v>
      </c>
      <c r="H147" s="466">
        <v>0</v>
      </c>
      <c r="I147" s="467">
        <v>0</v>
      </c>
    </row>
    <row r="148" spans="1:9" s="456" customFormat="1">
      <c r="A148" s="463" t="s">
        <v>622</v>
      </c>
      <c r="B148" s="463" t="s">
        <v>596</v>
      </c>
      <c r="C148" s="463" t="s">
        <v>264</v>
      </c>
      <c r="D148" s="466">
        <v>0</v>
      </c>
      <c r="E148" s="466">
        <v>0</v>
      </c>
      <c r="F148" s="466">
        <v>0</v>
      </c>
      <c r="G148" s="466">
        <v>0</v>
      </c>
      <c r="H148" s="466">
        <v>0</v>
      </c>
      <c r="I148" s="467">
        <v>-45312.3</v>
      </c>
    </row>
    <row r="149" spans="1:9">
      <c r="A149" s="460" t="s">
        <v>623</v>
      </c>
      <c r="B149" s="460" t="s">
        <v>598</v>
      </c>
      <c r="C149" s="460" t="s">
        <v>264</v>
      </c>
      <c r="D149" s="466">
        <v>0</v>
      </c>
      <c r="E149" s="466">
        <v>0</v>
      </c>
      <c r="F149" s="466">
        <v>0</v>
      </c>
      <c r="G149" s="466">
        <v>0</v>
      </c>
      <c r="H149" s="466">
        <v>0</v>
      </c>
      <c r="I149" s="467">
        <v>806293.69</v>
      </c>
    </row>
    <row r="150" spans="1:9">
      <c r="A150" s="460" t="s">
        <v>624</v>
      </c>
      <c r="B150" s="460" t="s">
        <v>625</v>
      </c>
      <c r="C150" s="460" t="s">
        <v>264</v>
      </c>
      <c r="D150" s="466">
        <v>0</v>
      </c>
      <c r="E150" s="466">
        <v>0</v>
      </c>
      <c r="F150" s="466">
        <v>0</v>
      </c>
      <c r="G150" s="466">
        <v>0</v>
      </c>
      <c r="H150" s="466">
        <v>0</v>
      </c>
      <c r="I150" s="467">
        <v>-645675.32999999996</v>
      </c>
    </row>
    <row r="151" spans="1:9">
      <c r="A151" s="460" t="s">
        <v>626</v>
      </c>
      <c r="B151" s="460" t="s">
        <v>602</v>
      </c>
      <c r="C151" s="460" t="s">
        <v>264</v>
      </c>
      <c r="D151" s="466">
        <v>0</v>
      </c>
      <c r="E151" s="466">
        <v>0</v>
      </c>
      <c r="F151" s="466">
        <v>0</v>
      </c>
      <c r="G151" s="466">
        <v>0</v>
      </c>
      <c r="H151" s="466">
        <v>0</v>
      </c>
      <c r="I151" s="467">
        <v>2571098.54</v>
      </c>
    </row>
    <row r="152" spans="1:9">
      <c r="A152" s="460" t="s">
        <v>627</v>
      </c>
      <c r="B152" s="460" t="s">
        <v>628</v>
      </c>
      <c r="C152" s="460" t="s">
        <v>264</v>
      </c>
      <c r="D152" s="466">
        <v>0</v>
      </c>
      <c r="E152" s="466">
        <v>0</v>
      </c>
      <c r="F152" s="466">
        <v>0</v>
      </c>
      <c r="G152" s="466">
        <v>0</v>
      </c>
      <c r="H152" s="466">
        <v>0</v>
      </c>
      <c r="I152" s="467">
        <v>-2540249.21</v>
      </c>
    </row>
    <row r="153" spans="1:9">
      <c r="A153" s="460" t="s">
        <v>629</v>
      </c>
      <c r="B153" s="460" t="s">
        <v>630</v>
      </c>
      <c r="C153" s="460" t="s">
        <v>264</v>
      </c>
      <c r="D153" s="466">
        <v>0</v>
      </c>
      <c r="E153" s="466">
        <v>0</v>
      </c>
      <c r="F153" s="466">
        <v>0</v>
      </c>
      <c r="G153" s="466">
        <v>0</v>
      </c>
      <c r="H153" s="466">
        <v>0</v>
      </c>
      <c r="I153" s="467">
        <v>393353</v>
      </c>
    </row>
    <row r="154" spans="1:9">
      <c r="A154" s="460" t="s">
        <v>631</v>
      </c>
      <c r="B154" s="460" t="s">
        <v>632</v>
      </c>
      <c r="C154" s="460" t="s">
        <v>264</v>
      </c>
      <c r="D154" s="466">
        <v>0</v>
      </c>
      <c r="E154" s="466">
        <v>0</v>
      </c>
      <c r="F154" s="466">
        <v>0</v>
      </c>
      <c r="G154" s="466">
        <v>0</v>
      </c>
      <c r="H154" s="466">
        <v>0</v>
      </c>
      <c r="I154" s="467">
        <v>-133720.37</v>
      </c>
    </row>
    <row r="155" spans="1:9">
      <c r="A155" s="460" t="s">
        <v>633</v>
      </c>
      <c r="B155" s="460" t="s">
        <v>634</v>
      </c>
      <c r="C155" s="460" t="s">
        <v>264</v>
      </c>
      <c r="D155" s="466">
        <v>0</v>
      </c>
      <c r="E155" s="466">
        <v>0</v>
      </c>
      <c r="F155" s="466">
        <v>0</v>
      </c>
      <c r="G155" s="466">
        <v>0</v>
      </c>
      <c r="H155" s="466">
        <v>0</v>
      </c>
      <c r="I155" s="467">
        <v>63914.75</v>
      </c>
    </row>
    <row r="156" spans="1:9">
      <c r="A156" s="460" t="s">
        <v>635</v>
      </c>
      <c r="B156" s="460" t="s">
        <v>636</v>
      </c>
      <c r="C156" s="460" t="s">
        <v>264</v>
      </c>
      <c r="D156" s="466">
        <v>0</v>
      </c>
      <c r="E156" s="466">
        <v>0</v>
      </c>
      <c r="F156" s="466">
        <v>0</v>
      </c>
      <c r="G156" s="466">
        <v>0</v>
      </c>
      <c r="H156" s="466">
        <v>0</v>
      </c>
      <c r="I156" s="467">
        <v>0</v>
      </c>
    </row>
    <row r="157" spans="1:9">
      <c r="A157" s="460" t="s">
        <v>637</v>
      </c>
      <c r="B157" s="460" t="s">
        <v>636</v>
      </c>
      <c r="C157" s="460" t="s">
        <v>264</v>
      </c>
      <c r="D157" s="466">
        <v>0</v>
      </c>
      <c r="E157" s="466">
        <v>0</v>
      </c>
      <c r="F157" s="466">
        <v>0</v>
      </c>
      <c r="G157" s="466">
        <v>0</v>
      </c>
      <c r="H157" s="466">
        <v>0</v>
      </c>
      <c r="I157" s="467">
        <v>-19772.64</v>
      </c>
    </row>
    <row r="158" spans="1:9">
      <c r="A158" s="460" t="s">
        <v>638</v>
      </c>
      <c r="B158" s="460" t="s">
        <v>639</v>
      </c>
      <c r="C158" s="460" t="s">
        <v>264</v>
      </c>
      <c r="D158" s="466">
        <v>0</v>
      </c>
      <c r="E158" s="466">
        <v>0</v>
      </c>
      <c r="F158" s="466">
        <v>0</v>
      </c>
      <c r="G158" s="466">
        <v>0</v>
      </c>
      <c r="H158" s="466">
        <v>0</v>
      </c>
      <c r="I158" s="467">
        <v>695895.38</v>
      </c>
    </row>
    <row r="159" spans="1:9">
      <c r="A159" s="460" t="s">
        <v>640</v>
      </c>
      <c r="B159" s="460" t="s">
        <v>641</v>
      </c>
      <c r="C159" s="460" t="s">
        <v>264</v>
      </c>
      <c r="D159" s="466">
        <v>0</v>
      </c>
      <c r="E159" s="466">
        <v>0</v>
      </c>
      <c r="F159" s="466">
        <v>0</v>
      </c>
      <c r="G159" s="466">
        <v>0</v>
      </c>
      <c r="H159" s="466">
        <v>0</v>
      </c>
      <c r="I159" s="467">
        <v>0</v>
      </c>
    </row>
    <row r="160" spans="1:9">
      <c r="A160" s="460" t="s">
        <v>642</v>
      </c>
      <c r="B160" s="460" t="s">
        <v>641</v>
      </c>
      <c r="C160" s="460" t="s">
        <v>264</v>
      </c>
      <c r="D160" s="466">
        <v>0</v>
      </c>
      <c r="E160" s="466">
        <v>0</v>
      </c>
      <c r="F160" s="466">
        <v>0</v>
      </c>
      <c r="G160" s="466">
        <v>0</v>
      </c>
      <c r="H160" s="466">
        <v>0</v>
      </c>
      <c r="I160" s="467">
        <v>-297151.8</v>
      </c>
    </row>
    <row r="161" spans="1:9">
      <c r="A161" s="460" t="s">
        <v>643</v>
      </c>
      <c r="B161" s="460" t="s">
        <v>644</v>
      </c>
      <c r="C161" s="460" t="s">
        <v>264</v>
      </c>
      <c r="D161" s="466">
        <v>0</v>
      </c>
      <c r="E161" s="466">
        <v>0</v>
      </c>
      <c r="F161" s="466">
        <v>0</v>
      </c>
      <c r="G161" s="466">
        <v>0</v>
      </c>
      <c r="H161" s="466">
        <v>0</v>
      </c>
      <c r="I161" s="467">
        <v>470612.49</v>
      </c>
    </row>
    <row r="162" spans="1:9">
      <c r="A162" s="460" t="s">
        <v>645</v>
      </c>
      <c r="B162" s="460" t="s">
        <v>646</v>
      </c>
      <c r="C162" s="460" t="s">
        <v>264</v>
      </c>
      <c r="D162" s="466">
        <v>0</v>
      </c>
      <c r="E162" s="466">
        <v>0</v>
      </c>
      <c r="F162" s="466">
        <v>0</v>
      </c>
      <c r="G162" s="466">
        <v>0</v>
      </c>
      <c r="H162" s="466">
        <v>0</v>
      </c>
      <c r="I162" s="467">
        <v>-42596.4</v>
      </c>
    </row>
    <row r="163" spans="1:9">
      <c r="A163" s="460" t="s">
        <v>647</v>
      </c>
      <c r="B163" s="460" t="s">
        <v>648</v>
      </c>
      <c r="C163" s="460" t="s">
        <v>264</v>
      </c>
      <c r="D163" s="466">
        <v>0</v>
      </c>
      <c r="E163" s="466">
        <v>0</v>
      </c>
      <c r="F163" s="466">
        <v>0</v>
      </c>
      <c r="G163" s="466">
        <v>0</v>
      </c>
      <c r="H163" s="466">
        <v>0</v>
      </c>
      <c r="I163" s="467">
        <v>244460</v>
      </c>
    </row>
    <row r="164" spans="1:9">
      <c r="A164" s="460" t="s">
        <v>649</v>
      </c>
      <c r="B164" s="460" t="s">
        <v>650</v>
      </c>
      <c r="C164" s="460" t="s">
        <v>264</v>
      </c>
      <c r="D164" s="466">
        <v>0</v>
      </c>
      <c r="E164" s="466">
        <v>0</v>
      </c>
      <c r="F164" s="466">
        <v>0</v>
      </c>
      <c r="G164" s="466">
        <v>0</v>
      </c>
      <c r="H164" s="466">
        <v>0</v>
      </c>
      <c r="I164" s="467">
        <v>-2419.66</v>
      </c>
    </row>
    <row r="165" spans="1:9">
      <c r="A165" s="460" t="s">
        <v>242</v>
      </c>
      <c r="B165" s="460" t="s">
        <v>1289</v>
      </c>
      <c r="C165" s="460" t="s">
        <v>264</v>
      </c>
      <c r="D165" s="466">
        <v>0</v>
      </c>
      <c r="E165" s="466">
        <v>0</v>
      </c>
      <c r="F165" s="466">
        <v>0</v>
      </c>
      <c r="G165" s="466">
        <v>0</v>
      </c>
      <c r="H165" s="466">
        <v>0</v>
      </c>
      <c r="I165" s="467">
        <v>0</v>
      </c>
    </row>
    <row r="166" spans="1:9">
      <c r="A166" s="460" t="s">
        <v>651</v>
      </c>
      <c r="B166" s="460" t="s">
        <v>652</v>
      </c>
      <c r="C166" s="460" t="s">
        <v>260</v>
      </c>
      <c r="D166" s="466">
        <v>0</v>
      </c>
      <c r="E166" s="466">
        <v>0</v>
      </c>
      <c r="F166" s="466">
        <v>0</v>
      </c>
      <c r="G166" s="466">
        <v>0</v>
      </c>
      <c r="H166" s="466">
        <v>0</v>
      </c>
      <c r="I166" s="467">
        <v>0</v>
      </c>
    </row>
    <row r="167" spans="1:9">
      <c r="A167" s="460" t="s">
        <v>653</v>
      </c>
      <c r="B167" s="460" t="s">
        <v>654</v>
      </c>
      <c r="C167" s="460" t="s">
        <v>260</v>
      </c>
      <c r="D167" s="466">
        <v>0</v>
      </c>
      <c r="E167" s="466">
        <v>0</v>
      </c>
      <c r="F167" s="466">
        <v>0</v>
      </c>
      <c r="G167" s="466">
        <v>0</v>
      </c>
      <c r="H167" s="466">
        <v>0</v>
      </c>
      <c r="I167" s="467">
        <v>0</v>
      </c>
    </row>
    <row r="168" spans="1:9">
      <c r="A168" s="460" t="s">
        <v>655</v>
      </c>
      <c r="B168" s="460" t="s">
        <v>656</v>
      </c>
      <c r="C168" s="460" t="s">
        <v>260</v>
      </c>
      <c r="D168" s="466">
        <v>0</v>
      </c>
      <c r="E168" s="466">
        <v>0</v>
      </c>
      <c r="F168" s="466">
        <v>0</v>
      </c>
      <c r="G168" s="466">
        <v>0</v>
      </c>
      <c r="H168" s="466">
        <v>0</v>
      </c>
      <c r="I168" s="467">
        <v>0</v>
      </c>
    </row>
    <row r="169" spans="1:9">
      <c r="A169" s="460" t="s">
        <v>657</v>
      </c>
      <c r="B169" s="460" t="s">
        <v>656</v>
      </c>
      <c r="C169" s="460" t="s">
        <v>260</v>
      </c>
      <c r="D169" s="466">
        <v>0</v>
      </c>
      <c r="E169" s="466">
        <v>0</v>
      </c>
      <c r="F169" s="466">
        <v>0</v>
      </c>
      <c r="G169" s="466">
        <v>0</v>
      </c>
      <c r="H169" s="466">
        <v>0</v>
      </c>
      <c r="I169" s="467">
        <v>0</v>
      </c>
    </row>
    <row r="170" spans="1:9">
      <c r="A170" s="460" t="s">
        <v>658</v>
      </c>
      <c r="B170" s="460" t="s">
        <v>659</v>
      </c>
      <c r="C170" s="460" t="s">
        <v>260</v>
      </c>
      <c r="D170" s="466">
        <v>0</v>
      </c>
      <c r="E170" s="466">
        <v>0</v>
      </c>
      <c r="F170" s="466">
        <v>0</v>
      </c>
      <c r="G170" s="466">
        <v>0</v>
      </c>
      <c r="H170" s="466">
        <v>0</v>
      </c>
      <c r="I170" s="467">
        <v>0</v>
      </c>
    </row>
    <row r="171" spans="1:9">
      <c r="A171" s="460" t="s">
        <v>660</v>
      </c>
      <c r="B171" s="460" t="s">
        <v>659</v>
      </c>
      <c r="C171" s="460" t="s">
        <v>260</v>
      </c>
      <c r="D171" s="466">
        <v>0</v>
      </c>
      <c r="E171" s="466">
        <v>0</v>
      </c>
      <c r="F171" s="466">
        <v>0</v>
      </c>
      <c r="G171" s="466">
        <v>0</v>
      </c>
      <c r="H171" s="466">
        <v>0</v>
      </c>
      <c r="I171" s="467">
        <v>0</v>
      </c>
    </row>
    <row r="172" spans="1:9">
      <c r="A172" s="460" t="s">
        <v>661</v>
      </c>
      <c r="B172" s="460" t="s">
        <v>662</v>
      </c>
      <c r="C172" s="460" t="s">
        <v>260</v>
      </c>
      <c r="D172" s="466">
        <v>0</v>
      </c>
      <c r="E172" s="466">
        <v>0</v>
      </c>
      <c r="F172" s="466">
        <v>0</v>
      </c>
      <c r="G172" s="466">
        <v>0</v>
      </c>
      <c r="H172" s="466">
        <v>0</v>
      </c>
      <c r="I172" s="467">
        <v>178000</v>
      </c>
    </row>
    <row r="173" spans="1:9">
      <c r="A173" s="460" t="s">
        <v>663</v>
      </c>
      <c r="B173" s="460" t="s">
        <v>659</v>
      </c>
      <c r="C173" s="460" t="s">
        <v>260</v>
      </c>
      <c r="D173" s="466">
        <v>0</v>
      </c>
      <c r="E173" s="466">
        <v>0</v>
      </c>
      <c r="F173" s="466">
        <v>0</v>
      </c>
      <c r="G173" s="466">
        <v>0</v>
      </c>
      <c r="H173" s="466">
        <v>0</v>
      </c>
      <c r="I173" s="467">
        <v>198057.16</v>
      </c>
    </row>
    <row r="174" spans="1:9">
      <c r="A174" s="460" t="s">
        <v>664</v>
      </c>
      <c r="B174" s="460" t="s">
        <v>659</v>
      </c>
      <c r="C174" s="460" t="s">
        <v>260</v>
      </c>
      <c r="D174" s="466">
        <v>401057.16</v>
      </c>
      <c r="E174" s="466">
        <v>0</v>
      </c>
      <c r="F174" s="466">
        <v>401057.16</v>
      </c>
      <c r="G174" s="466">
        <v>0</v>
      </c>
      <c r="H174" s="466">
        <v>401057.16</v>
      </c>
      <c r="I174" s="467">
        <v>0</v>
      </c>
    </row>
    <row r="175" spans="1:9">
      <c r="A175" s="460" t="s">
        <v>665</v>
      </c>
      <c r="B175" s="460" t="s">
        <v>272</v>
      </c>
      <c r="C175" s="460" t="s">
        <v>272</v>
      </c>
      <c r="D175" s="466">
        <v>468856.67</v>
      </c>
      <c r="E175" s="466">
        <v>3048052.69</v>
      </c>
      <c r="F175" s="466">
        <v>3516909.36</v>
      </c>
      <c r="G175" s="466">
        <v>0</v>
      </c>
      <c r="H175" s="466">
        <v>3516909.36</v>
      </c>
      <c r="I175" s="467">
        <v>0</v>
      </c>
    </row>
    <row r="176" spans="1:9">
      <c r="A176" s="460" t="s">
        <v>666</v>
      </c>
      <c r="B176" s="460" t="s">
        <v>272</v>
      </c>
      <c r="C176" s="460" t="s">
        <v>272</v>
      </c>
      <c r="D176" s="466">
        <v>0</v>
      </c>
      <c r="E176" s="466">
        <v>0</v>
      </c>
      <c r="F176" s="466">
        <v>0</v>
      </c>
      <c r="G176" s="466">
        <v>0</v>
      </c>
      <c r="H176" s="466">
        <v>0</v>
      </c>
      <c r="I176" s="467">
        <v>6256148.1299999999</v>
      </c>
    </row>
    <row r="177" spans="1:9">
      <c r="A177" s="460" t="s">
        <v>802</v>
      </c>
      <c r="B177" s="460" t="s">
        <v>803</v>
      </c>
      <c r="C177" s="460" t="s">
        <v>272</v>
      </c>
      <c r="D177" s="468">
        <v>10700</v>
      </c>
      <c r="E177" s="468">
        <v>0</v>
      </c>
      <c r="F177" s="468">
        <v>10700</v>
      </c>
      <c r="G177" s="468">
        <v>0</v>
      </c>
      <c r="H177" s="468">
        <v>10700</v>
      </c>
      <c r="I177" s="469">
        <v>0</v>
      </c>
    </row>
    <row r="178" spans="1:9">
      <c r="A178" s="460" t="s">
        <v>667</v>
      </c>
      <c r="B178" s="460" t="s">
        <v>668</v>
      </c>
      <c r="C178" s="460" t="s">
        <v>274</v>
      </c>
      <c r="D178" s="466">
        <v>0</v>
      </c>
      <c r="E178" s="466">
        <v>0</v>
      </c>
      <c r="F178" s="466">
        <v>0</v>
      </c>
      <c r="G178" s="466">
        <v>0</v>
      </c>
      <c r="H178" s="466">
        <v>0</v>
      </c>
      <c r="I178" s="467">
        <v>0</v>
      </c>
    </row>
    <row r="179" spans="1:9">
      <c r="A179" s="460" t="s">
        <v>669</v>
      </c>
      <c r="B179" s="460" t="s">
        <v>668</v>
      </c>
      <c r="C179" s="460" t="s">
        <v>274</v>
      </c>
      <c r="D179" s="466">
        <v>0</v>
      </c>
      <c r="E179" s="466">
        <v>0</v>
      </c>
      <c r="F179" s="466">
        <v>0</v>
      </c>
      <c r="G179" s="466">
        <v>0</v>
      </c>
      <c r="H179" s="466">
        <v>0</v>
      </c>
      <c r="I179" s="467">
        <v>-26923896.199999999</v>
      </c>
    </row>
    <row r="180" spans="1:9">
      <c r="A180" s="460" t="s">
        <v>670</v>
      </c>
      <c r="B180" s="460" t="s">
        <v>671</v>
      </c>
      <c r="C180" s="460" t="s">
        <v>278</v>
      </c>
      <c r="D180" s="466">
        <v>0</v>
      </c>
      <c r="E180" s="466">
        <v>0</v>
      </c>
      <c r="F180" s="466">
        <v>0</v>
      </c>
      <c r="G180" s="466">
        <v>0</v>
      </c>
      <c r="H180" s="466">
        <v>0</v>
      </c>
      <c r="I180" s="467">
        <v>-16236431.689999999</v>
      </c>
    </row>
    <row r="181" spans="1:9">
      <c r="A181" s="460" t="s">
        <v>672</v>
      </c>
      <c r="B181" s="460" t="s">
        <v>671</v>
      </c>
      <c r="C181" s="460" t="s">
        <v>278</v>
      </c>
      <c r="D181" s="466">
        <v>-11659056.26</v>
      </c>
      <c r="E181" s="466">
        <v>312475.64</v>
      </c>
      <c r="F181" s="466">
        <v>-11346580.619999999</v>
      </c>
      <c r="G181" s="466">
        <v>0</v>
      </c>
      <c r="H181" s="466">
        <v>-11346580.619999999</v>
      </c>
      <c r="I181" s="467">
        <v>0</v>
      </c>
    </row>
    <row r="182" spans="1:9">
      <c r="A182" s="460" t="s">
        <v>673</v>
      </c>
      <c r="B182" s="460" t="s">
        <v>674</v>
      </c>
      <c r="C182" s="460" t="s">
        <v>278</v>
      </c>
      <c r="D182" s="466">
        <v>-776057</v>
      </c>
      <c r="E182" s="466">
        <v>-2675856.17</v>
      </c>
      <c r="F182" s="466">
        <v>-3451913.17</v>
      </c>
      <c r="G182" s="466">
        <v>0</v>
      </c>
      <c r="H182" s="466">
        <v>-3451913.17</v>
      </c>
      <c r="I182" s="467">
        <v>135815261.68000001</v>
      </c>
    </row>
    <row r="183" spans="1:9">
      <c r="A183" s="460" t="s">
        <v>675</v>
      </c>
      <c r="B183" s="460" t="s">
        <v>674</v>
      </c>
      <c r="C183" s="460" t="s">
        <v>278</v>
      </c>
      <c r="D183" s="466">
        <v>0</v>
      </c>
      <c r="E183" s="466">
        <v>0</v>
      </c>
      <c r="F183" s="466">
        <v>0</v>
      </c>
      <c r="G183" s="466">
        <v>0</v>
      </c>
      <c r="H183" s="466">
        <v>0</v>
      </c>
      <c r="I183" s="467">
        <v>-138226062.84</v>
      </c>
    </row>
    <row r="184" spans="1:9">
      <c r="A184" s="460" t="s">
        <v>804</v>
      </c>
      <c r="B184" s="460" t="s">
        <v>805</v>
      </c>
      <c r="C184" s="460" t="s">
        <v>278</v>
      </c>
      <c r="D184" s="466">
        <v>-107124333.65000001</v>
      </c>
      <c r="E184" s="466">
        <v>-3597713.05</v>
      </c>
      <c r="F184" s="466">
        <v>-110722046.7</v>
      </c>
      <c r="G184" s="466">
        <v>56697446.130000003</v>
      </c>
      <c r="H184" s="466">
        <v>-54024600.57</v>
      </c>
      <c r="I184" s="467">
        <v>-135815261.68000001</v>
      </c>
    </row>
    <row r="185" spans="1:9">
      <c r="A185" s="460" t="s">
        <v>676</v>
      </c>
      <c r="B185" s="460" t="s">
        <v>677</v>
      </c>
      <c r="C185" s="460" t="s">
        <v>280</v>
      </c>
      <c r="D185" s="466">
        <v>0</v>
      </c>
      <c r="E185" s="466">
        <v>0</v>
      </c>
      <c r="F185" s="466">
        <v>0</v>
      </c>
      <c r="G185" s="466">
        <v>0</v>
      </c>
      <c r="H185" s="466">
        <v>0</v>
      </c>
      <c r="I185" s="467">
        <v>0</v>
      </c>
    </row>
    <row r="186" spans="1:9">
      <c r="A186" s="460" t="s">
        <v>678</v>
      </c>
      <c r="B186" s="460" t="s">
        <v>679</v>
      </c>
      <c r="C186" s="460" t="s">
        <v>280</v>
      </c>
      <c r="D186" s="466">
        <v>0</v>
      </c>
      <c r="E186" s="466">
        <v>0</v>
      </c>
      <c r="F186" s="466">
        <v>0</v>
      </c>
      <c r="G186" s="466">
        <v>0</v>
      </c>
      <c r="H186" s="466">
        <v>0</v>
      </c>
      <c r="I186" s="467">
        <v>0</v>
      </c>
    </row>
    <row r="187" spans="1:9">
      <c r="A187" s="460" t="s">
        <v>680</v>
      </c>
      <c r="B187" s="460" t="s">
        <v>681</v>
      </c>
      <c r="C187" s="460" t="s">
        <v>289</v>
      </c>
      <c r="D187" s="466">
        <v>-2604554.48</v>
      </c>
      <c r="E187" s="466">
        <v>73507.48</v>
      </c>
      <c r="F187" s="466">
        <v>-2531047</v>
      </c>
      <c r="G187" s="466">
        <v>0</v>
      </c>
      <c r="H187" s="466">
        <v>-2531047</v>
      </c>
      <c r="I187" s="467">
        <v>0</v>
      </c>
    </row>
    <row r="188" spans="1:9">
      <c r="A188" s="460" t="s">
        <v>682</v>
      </c>
      <c r="B188" s="460" t="s">
        <v>681</v>
      </c>
      <c r="C188" s="460" t="s">
        <v>289</v>
      </c>
      <c r="D188" s="466">
        <v>0</v>
      </c>
      <c r="E188" s="466">
        <v>0</v>
      </c>
      <c r="F188" s="466">
        <v>0</v>
      </c>
      <c r="G188" s="466">
        <v>0</v>
      </c>
      <c r="H188" s="466">
        <v>0</v>
      </c>
      <c r="I188" s="467">
        <v>-1977483</v>
      </c>
    </row>
    <row r="189" spans="1:9">
      <c r="A189" s="460" t="s">
        <v>683</v>
      </c>
      <c r="B189" s="460" t="s">
        <v>684</v>
      </c>
      <c r="C189" s="460" t="s">
        <v>285</v>
      </c>
      <c r="D189" s="466">
        <v>-9195.14</v>
      </c>
      <c r="E189" s="466">
        <v>-489259.8</v>
      </c>
      <c r="F189" s="466">
        <v>-498454.94</v>
      </c>
      <c r="G189" s="466">
        <v>0</v>
      </c>
      <c r="H189" s="466">
        <v>-498454.94</v>
      </c>
      <c r="I189" s="467">
        <v>0</v>
      </c>
    </row>
    <row r="190" spans="1:9">
      <c r="A190" s="460" t="s">
        <v>685</v>
      </c>
      <c r="B190" s="460" t="s">
        <v>285</v>
      </c>
      <c r="C190" s="460" t="s">
        <v>285</v>
      </c>
      <c r="D190" s="466">
        <v>-991150.64</v>
      </c>
      <c r="E190" s="466">
        <v>-1775382.85</v>
      </c>
      <c r="F190" s="466">
        <v>-2766533.49</v>
      </c>
      <c r="G190" s="466">
        <v>0</v>
      </c>
      <c r="H190" s="466">
        <v>-2766533.49</v>
      </c>
      <c r="I190" s="467">
        <v>0</v>
      </c>
    </row>
    <row r="191" spans="1:9">
      <c r="A191" s="460" t="s">
        <v>686</v>
      </c>
      <c r="B191" s="460" t="s">
        <v>687</v>
      </c>
      <c r="C191" s="460" t="s">
        <v>285</v>
      </c>
      <c r="D191" s="466">
        <v>-194000</v>
      </c>
      <c r="E191" s="466">
        <v>6000</v>
      </c>
      <c r="F191" s="466">
        <v>-188000</v>
      </c>
      <c r="G191" s="466">
        <v>0</v>
      </c>
      <c r="H191" s="466">
        <v>-188000</v>
      </c>
      <c r="I191" s="467">
        <v>0</v>
      </c>
    </row>
    <row r="192" spans="1:9">
      <c r="A192" s="460" t="s">
        <v>688</v>
      </c>
      <c r="B192" s="460" t="s">
        <v>689</v>
      </c>
      <c r="C192" s="460" t="s">
        <v>285</v>
      </c>
      <c r="D192" s="466">
        <v>-467391.4</v>
      </c>
      <c r="E192" s="466">
        <v>-1040224.57</v>
      </c>
      <c r="F192" s="466">
        <v>-1507615.97</v>
      </c>
      <c r="G192" s="466">
        <v>0</v>
      </c>
      <c r="H192" s="466">
        <v>-1507615.97</v>
      </c>
      <c r="I192" s="467">
        <v>0</v>
      </c>
    </row>
    <row r="193" spans="1:9">
      <c r="A193" s="460" t="s">
        <v>690</v>
      </c>
      <c r="B193" s="460" t="s">
        <v>691</v>
      </c>
      <c r="C193" s="460" t="s">
        <v>285</v>
      </c>
      <c r="D193" s="466">
        <v>-953071.85</v>
      </c>
      <c r="E193" s="466">
        <v>0</v>
      </c>
      <c r="F193" s="466">
        <v>-953071.85</v>
      </c>
      <c r="G193" s="466">
        <v>0</v>
      </c>
      <c r="H193" s="466">
        <v>-953071.85</v>
      </c>
      <c r="I193" s="467">
        <v>0</v>
      </c>
    </row>
    <row r="194" spans="1:9">
      <c r="A194" s="460" t="s">
        <v>692</v>
      </c>
      <c r="B194" s="460" t="s">
        <v>693</v>
      </c>
      <c r="C194" s="460" t="s">
        <v>285</v>
      </c>
      <c r="D194" s="466">
        <v>-27333333</v>
      </c>
      <c r="E194" s="466">
        <v>1190000</v>
      </c>
      <c r="F194" s="466">
        <v>-26143333</v>
      </c>
      <c r="G194" s="466">
        <v>0</v>
      </c>
      <c r="H194" s="466">
        <v>-26143333</v>
      </c>
      <c r="I194" s="467">
        <v>0</v>
      </c>
    </row>
    <row r="195" spans="1:9">
      <c r="A195" s="460" t="s">
        <v>694</v>
      </c>
      <c r="B195" s="460" t="s">
        <v>695</v>
      </c>
      <c r="C195" s="460" t="s">
        <v>285</v>
      </c>
      <c r="D195" s="466">
        <v>-320000</v>
      </c>
      <c r="E195" s="466">
        <v>0</v>
      </c>
      <c r="F195" s="466">
        <v>-320000</v>
      </c>
      <c r="G195" s="466">
        <v>0</v>
      </c>
      <c r="H195" s="466">
        <v>-320000</v>
      </c>
      <c r="I195" s="467">
        <v>0</v>
      </c>
    </row>
    <row r="196" spans="1:9">
      <c r="A196" s="460" t="s">
        <v>696</v>
      </c>
      <c r="B196" s="460" t="s">
        <v>697</v>
      </c>
      <c r="C196" s="460" t="s">
        <v>285</v>
      </c>
      <c r="D196" s="466">
        <v>-650313.35</v>
      </c>
      <c r="E196" s="466">
        <v>0</v>
      </c>
      <c r="F196" s="466">
        <v>-650313.35</v>
      </c>
      <c r="G196" s="466">
        <v>0</v>
      </c>
      <c r="H196" s="466">
        <v>-650313.35</v>
      </c>
      <c r="I196" s="467">
        <v>0</v>
      </c>
    </row>
    <row r="197" spans="1:9">
      <c r="A197" s="460" t="s">
        <v>698</v>
      </c>
      <c r="B197" s="460" t="s">
        <v>699</v>
      </c>
      <c r="C197" s="460" t="s">
        <v>285</v>
      </c>
      <c r="D197" s="466">
        <v>-86361</v>
      </c>
      <c r="E197" s="466">
        <v>0</v>
      </c>
      <c r="F197" s="466">
        <v>-86361</v>
      </c>
      <c r="G197" s="466">
        <v>0</v>
      </c>
      <c r="H197" s="466">
        <v>-86361</v>
      </c>
      <c r="I197" s="467">
        <v>0</v>
      </c>
    </row>
    <row r="198" spans="1:9">
      <c r="A198" s="460" t="s">
        <v>700</v>
      </c>
      <c r="B198" s="460" t="s">
        <v>701</v>
      </c>
      <c r="C198" s="460" t="s">
        <v>285</v>
      </c>
      <c r="D198" s="466">
        <v>-87062</v>
      </c>
      <c r="E198" s="466">
        <v>0</v>
      </c>
      <c r="F198" s="466">
        <v>-87062</v>
      </c>
      <c r="G198" s="466">
        <v>0</v>
      </c>
      <c r="H198" s="466">
        <v>-87062</v>
      </c>
      <c r="I198" s="467">
        <v>0</v>
      </c>
    </row>
    <row r="199" spans="1:9">
      <c r="A199" s="460" t="s">
        <v>702</v>
      </c>
      <c r="B199" s="460" t="s">
        <v>703</v>
      </c>
      <c r="C199" s="460" t="s">
        <v>285</v>
      </c>
      <c r="D199" s="466">
        <v>-975843.68</v>
      </c>
      <c r="E199" s="466">
        <v>0</v>
      </c>
      <c r="F199" s="466">
        <v>-975843.68</v>
      </c>
      <c r="G199" s="466">
        <v>0</v>
      </c>
      <c r="H199" s="466">
        <v>-975843.68</v>
      </c>
      <c r="I199" s="467">
        <v>0</v>
      </c>
    </row>
    <row r="200" spans="1:9">
      <c r="A200" s="460" t="s">
        <v>704</v>
      </c>
      <c r="B200" s="460" t="s">
        <v>697</v>
      </c>
      <c r="C200" s="460" t="s">
        <v>285</v>
      </c>
      <c r="D200" s="466">
        <v>-65098</v>
      </c>
      <c r="E200" s="466">
        <v>0</v>
      </c>
      <c r="F200" s="466">
        <v>-65098</v>
      </c>
      <c r="G200" s="466">
        <v>0</v>
      </c>
      <c r="H200" s="466">
        <v>-65098</v>
      </c>
      <c r="I200" s="467">
        <v>0</v>
      </c>
    </row>
    <row r="201" spans="1:9">
      <c r="A201" s="460" t="s">
        <v>705</v>
      </c>
      <c r="B201" s="460" t="s">
        <v>684</v>
      </c>
      <c r="C201" s="460" t="s">
        <v>285</v>
      </c>
      <c r="D201" s="466">
        <v>0</v>
      </c>
      <c r="E201" s="466">
        <v>0</v>
      </c>
      <c r="F201" s="466">
        <v>0</v>
      </c>
      <c r="G201" s="466">
        <v>0</v>
      </c>
      <c r="H201" s="466">
        <v>0</v>
      </c>
      <c r="I201" s="467">
        <v>-1340310.3600000001</v>
      </c>
    </row>
    <row r="202" spans="1:9">
      <c r="A202" s="460" t="s">
        <v>706</v>
      </c>
      <c r="B202" s="460" t="s">
        <v>285</v>
      </c>
      <c r="C202" s="460" t="s">
        <v>285</v>
      </c>
      <c r="D202" s="466">
        <v>0</v>
      </c>
      <c r="E202" s="466">
        <v>0</v>
      </c>
      <c r="F202" s="466">
        <v>0</v>
      </c>
      <c r="G202" s="466">
        <v>0</v>
      </c>
      <c r="H202" s="466">
        <v>0</v>
      </c>
      <c r="I202" s="467">
        <v>-3714988.48</v>
      </c>
    </row>
    <row r="203" spans="1:9">
      <c r="A203" s="460" t="s">
        <v>707</v>
      </c>
      <c r="B203" s="460" t="s">
        <v>687</v>
      </c>
      <c r="C203" s="460" t="s">
        <v>285</v>
      </c>
      <c r="D203" s="466">
        <v>0</v>
      </c>
      <c r="E203" s="466">
        <v>0</v>
      </c>
      <c r="F203" s="466">
        <v>0</v>
      </c>
      <c r="G203" s="466">
        <v>0</v>
      </c>
      <c r="H203" s="466">
        <v>0</v>
      </c>
      <c r="I203" s="467">
        <v>-235000</v>
      </c>
    </row>
    <row r="204" spans="1:9">
      <c r="A204" s="460" t="s">
        <v>708</v>
      </c>
      <c r="B204" s="460" t="s">
        <v>689</v>
      </c>
      <c r="C204" s="460" t="s">
        <v>285</v>
      </c>
      <c r="D204" s="466">
        <v>0</v>
      </c>
      <c r="E204" s="466">
        <v>0</v>
      </c>
      <c r="F204" s="466">
        <v>0</v>
      </c>
      <c r="G204" s="466">
        <v>0</v>
      </c>
      <c r="H204" s="466">
        <v>0</v>
      </c>
      <c r="I204" s="467">
        <v>-222570.29</v>
      </c>
    </row>
    <row r="205" spans="1:9">
      <c r="A205" s="460" t="s">
        <v>709</v>
      </c>
      <c r="B205" s="460" t="s">
        <v>691</v>
      </c>
      <c r="C205" s="460" t="s">
        <v>285</v>
      </c>
      <c r="D205" s="466">
        <v>0</v>
      </c>
      <c r="E205" s="466">
        <v>0</v>
      </c>
      <c r="F205" s="466">
        <v>0</v>
      </c>
      <c r="G205" s="466">
        <v>0</v>
      </c>
      <c r="H205" s="466">
        <v>0</v>
      </c>
      <c r="I205" s="467">
        <v>-1172765.3600000001</v>
      </c>
    </row>
    <row r="206" spans="1:9">
      <c r="A206" s="460" t="s">
        <v>710</v>
      </c>
      <c r="B206" s="460" t="s">
        <v>693</v>
      </c>
      <c r="C206" s="460" t="s">
        <v>285</v>
      </c>
      <c r="D206" s="466">
        <v>0</v>
      </c>
      <c r="E206" s="466">
        <v>0</v>
      </c>
      <c r="F206" s="466">
        <v>0</v>
      </c>
      <c r="G206" s="466">
        <v>0</v>
      </c>
      <c r="H206" s="466">
        <v>0</v>
      </c>
      <c r="I206" s="467">
        <v>-13142055.33</v>
      </c>
    </row>
    <row r="207" spans="1:9">
      <c r="A207" s="460" t="s">
        <v>711</v>
      </c>
      <c r="B207" s="460" t="s">
        <v>695</v>
      </c>
      <c r="C207" s="460" t="s">
        <v>285</v>
      </c>
      <c r="D207" s="466">
        <v>0</v>
      </c>
      <c r="E207" s="466">
        <v>0</v>
      </c>
      <c r="F207" s="466">
        <v>0</v>
      </c>
      <c r="G207" s="466">
        <v>0</v>
      </c>
      <c r="H207" s="466">
        <v>0</v>
      </c>
      <c r="I207" s="467">
        <v>-520000</v>
      </c>
    </row>
    <row r="208" spans="1:9">
      <c r="A208" s="460" t="s">
        <v>712</v>
      </c>
      <c r="B208" s="460" t="s">
        <v>697</v>
      </c>
      <c r="C208" s="460" t="s">
        <v>285</v>
      </c>
      <c r="D208" s="466">
        <v>0</v>
      </c>
      <c r="E208" s="466">
        <v>0</v>
      </c>
      <c r="F208" s="466">
        <v>0</v>
      </c>
      <c r="G208" s="466">
        <v>0</v>
      </c>
      <c r="H208" s="466">
        <v>0</v>
      </c>
      <c r="I208" s="467">
        <v>-12963234</v>
      </c>
    </row>
    <row r="209" spans="1:9">
      <c r="A209" s="460" t="s">
        <v>713</v>
      </c>
      <c r="B209" s="460" t="s">
        <v>699</v>
      </c>
      <c r="C209" s="460" t="s">
        <v>285</v>
      </c>
      <c r="D209" s="466">
        <v>0</v>
      </c>
      <c r="E209" s="466">
        <v>0</v>
      </c>
      <c r="F209" s="466">
        <v>0</v>
      </c>
      <c r="G209" s="466">
        <v>0</v>
      </c>
      <c r="H209" s="466">
        <v>0</v>
      </c>
      <c r="I209" s="467">
        <v>-259050</v>
      </c>
    </row>
    <row r="210" spans="1:9">
      <c r="A210" s="460" t="s">
        <v>714</v>
      </c>
      <c r="B210" s="460" t="s">
        <v>701</v>
      </c>
      <c r="C210" s="460" t="s">
        <v>285</v>
      </c>
      <c r="D210" s="466">
        <v>0</v>
      </c>
      <c r="E210" s="466">
        <v>0</v>
      </c>
      <c r="F210" s="466">
        <v>0</v>
      </c>
      <c r="G210" s="466">
        <v>0</v>
      </c>
      <c r="H210" s="466">
        <v>0</v>
      </c>
      <c r="I210" s="467">
        <v>-53754</v>
      </c>
    </row>
    <row r="211" spans="1:9">
      <c r="A211" s="460" t="s">
        <v>715</v>
      </c>
      <c r="B211" s="460" t="s">
        <v>716</v>
      </c>
      <c r="C211" s="460" t="s">
        <v>285</v>
      </c>
      <c r="D211" s="466">
        <v>0</v>
      </c>
      <c r="E211" s="466">
        <v>0</v>
      </c>
      <c r="F211" s="466">
        <v>0</v>
      </c>
      <c r="G211" s="466">
        <v>0</v>
      </c>
      <c r="H211" s="466">
        <v>0</v>
      </c>
      <c r="I211" s="467">
        <v>0</v>
      </c>
    </row>
    <row r="212" spans="1:9">
      <c r="A212" s="460" t="s">
        <v>717</v>
      </c>
      <c r="B212" s="460" t="s">
        <v>718</v>
      </c>
      <c r="C212" s="460" t="s">
        <v>285</v>
      </c>
      <c r="D212" s="466">
        <v>0</v>
      </c>
      <c r="E212" s="466">
        <v>0</v>
      </c>
      <c r="F212" s="466">
        <v>0</v>
      </c>
      <c r="G212" s="466">
        <v>0</v>
      </c>
      <c r="H212" s="466">
        <v>0</v>
      </c>
      <c r="I212" s="467">
        <v>0</v>
      </c>
    </row>
    <row r="213" spans="1:9">
      <c r="A213" s="460" t="s">
        <v>719</v>
      </c>
      <c r="B213" s="460" t="s">
        <v>720</v>
      </c>
      <c r="C213" s="460" t="s">
        <v>285</v>
      </c>
      <c r="D213" s="466">
        <v>0</v>
      </c>
      <c r="E213" s="466">
        <v>0</v>
      </c>
      <c r="F213" s="466">
        <v>0</v>
      </c>
      <c r="G213" s="466">
        <v>0</v>
      </c>
      <c r="H213" s="466">
        <v>0</v>
      </c>
      <c r="I213" s="467">
        <v>-152001.56</v>
      </c>
    </row>
    <row r="214" spans="1:9">
      <c r="A214" s="460" t="s">
        <v>721</v>
      </c>
      <c r="B214" s="460" t="s">
        <v>722</v>
      </c>
      <c r="C214" s="460" t="s">
        <v>285</v>
      </c>
      <c r="D214" s="466">
        <v>0</v>
      </c>
      <c r="E214" s="466">
        <v>0</v>
      </c>
      <c r="F214" s="466">
        <v>0</v>
      </c>
      <c r="G214" s="466">
        <v>0</v>
      </c>
      <c r="H214" s="466">
        <v>0</v>
      </c>
      <c r="I214" s="467">
        <v>-205815.65</v>
      </c>
    </row>
    <row r="215" spans="1:9">
      <c r="A215" s="460" t="s">
        <v>723</v>
      </c>
      <c r="B215" s="460" t="s">
        <v>724</v>
      </c>
      <c r="C215" s="460" t="s">
        <v>285</v>
      </c>
      <c r="D215" s="466">
        <v>0</v>
      </c>
      <c r="E215" s="466">
        <v>0</v>
      </c>
      <c r="F215" s="466">
        <v>0</v>
      </c>
      <c r="G215" s="466">
        <v>0</v>
      </c>
      <c r="H215" s="466">
        <v>0</v>
      </c>
      <c r="I215" s="467">
        <v>-166190.26999999999</v>
      </c>
    </row>
    <row r="216" spans="1:9">
      <c r="A216" s="460" t="s">
        <v>725</v>
      </c>
      <c r="B216" s="460" t="s">
        <v>726</v>
      </c>
      <c r="C216" s="460" t="s">
        <v>285</v>
      </c>
      <c r="D216" s="466">
        <v>0</v>
      </c>
      <c r="E216" s="466">
        <v>0</v>
      </c>
      <c r="F216" s="466">
        <v>0</v>
      </c>
      <c r="G216" s="466">
        <v>0</v>
      </c>
      <c r="H216" s="466">
        <v>0</v>
      </c>
      <c r="I216" s="467">
        <v>-442637.67</v>
      </c>
    </row>
    <row r="217" spans="1:9">
      <c r="A217" s="460" t="s">
        <v>727</v>
      </c>
      <c r="B217" s="460" t="s">
        <v>728</v>
      </c>
      <c r="C217" s="460" t="s">
        <v>374</v>
      </c>
      <c r="D217" s="466">
        <v>0</v>
      </c>
      <c r="E217" s="466">
        <v>0</v>
      </c>
      <c r="F217" s="466">
        <v>0</v>
      </c>
      <c r="G217" s="466">
        <v>-3593030</v>
      </c>
      <c r="H217" s="466">
        <v>-3593030</v>
      </c>
      <c r="I217" s="467">
        <v>-5006515</v>
      </c>
    </row>
    <row r="218" spans="1:9">
      <c r="A218" s="460" t="s">
        <v>729</v>
      </c>
      <c r="B218" s="460" t="s">
        <v>730</v>
      </c>
      <c r="C218" s="460" t="s">
        <v>287</v>
      </c>
      <c r="D218" s="466">
        <v>-85175166.879999995</v>
      </c>
      <c r="E218" s="466">
        <v>0</v>
      </c>
      <c r="F218" s="466">
        <v>-85175166.879999995</v>
      </c>
      <c r="G218" s="466">
        <v>3593030</v>
      </c>
      <c r="H218" s="466">
        <v>-81582136.879999995</v>
      </c>
      <c r="I218" s="467">
        <v>0</v>
      </c>
    </row>
    <row r="219" spans="1:9">
      <c r="A219" s="460" t="s">
        <v>731</v>
      </c>
      <c r="B219" s="460" t="s">
        <v>732</v>
      </c>
      <c r="C219" s="460" t="s">
        <v>287</v>
      </c>
      <c r="D219" s="466">
        <v>0</v>
      </c>
      <c r="E219" s="466">
        <v>0</v>
      </c>
      <c r="F219" s="466">
        <v>0</v>
      </c>
      <c r="G219" s="466">
        <v>0</v>
      </c>
      <c r="H219" s="466">
        <v>0</v>
      </c>
      <c r="I219" s="467">
        <v>0</v>
      </c>
    </row>
    <row r="220" spans="1:9">
      <c r="A220" s="460" t="s">
        <v>733</v>
      </c>
      <c r="B220" s="460" t="s">
        <v>734</v>
      </c>
      <c r="C220" s="460" t="s">
        <v>287</v>
      </c>
      <c r="D220" s="466">
        <v>0</v>
      </c>
      <c r="E220" s="466">
        <v>0</v>
      </c>
      <c r="F220" s="466">
        <v>0</v>
      </c>
      <c r="G220" s="466">
        <v>0</v>
      </c>
      <c r="H220" s="466">
        <v>0</v>
      </c>
      <c r="I220" s="467">
        <v>0</v>
      </c>
    </row>
    <row r="221" spans="1:9">
      <c r="A221" s="460" t="s">
        <v>735</v>
      </c>
      <c r="B221" s="460" t="s">
        <v>736</v>
      </c>
      <c r="C221" s="460" t="s">
        <v>287</v>
      </c>
      <c r="D221" s="466">
        <v>0</v>
      </c>
      <c r="E221" s="466">
        <v>0</v>
      </c>
      <c r="F221" s="466">
        <v>0</v>
      </c>
      <c r="G221" s="466">
        <v>0</v>
      </c>
      <c r="H221" s="466">
        <v>0</v>
      </c>
      <c r="I221" s="467">
        <v>-50000</v>
      </c>
    </row>
    <row r="222" spans="1:9">
      <c r="A222" s="460" t="s">
        <v>737</v>
      </c>
      <c r="B222" s="460" t="s">
        <v>738</v>
      </c>
      <c r="C222" s="460" t="s">
        <v>287</v>
      </c>
      <c r="D222" s="466">
        <v>0</v>
      </c>
      <c r="E222" s="466">
        <v>0</v>
      </c>
      <c r="F222" s="466">
        <v>0</v>
      </c>
      <c r="G222" s="466">
        <v>0</v>
      </c>
      <c r="H222" s="466">
        <v>0</v>
      </c>
      <c r="I222" s="467">
        <v>-110336641.61</v>
      </c>
    </row>
    <row r="223" spans="1:9">
      <c r="A223" s="460" t="s">
        <v>739</v>
      </c>
      <c r="B223" s="460" t="s">
        <v>740</v>
      </c>
      <c r="C223" s="460" t="s">
        <v>287</v>
      </c>
      <c r="D223" s="466">
        <v>0</v>
      </c>
      <c r="E223" s="466">
        <v>0</v>
      </c>
      <c r="F223" s="466">
        <v>0</v>
      </c>
      <c r="G223" s="466">
        <v>0</v>
      </c>
      <c r="H223" s="466">
        <v>0</v>
      </c>
      <c r="I223" s="467">
        <v>-3056220</v>
      </c>
    </row>
    <row r="224" spans="1:9">
      <c r="A224" s="460" t="s">
        <v>741</v>
      </c>
      <c r="B224" s="460" t="s">
        <v>742</v>
      </c>
      <c r="C224" s="460" t="s">
        <v>287</v>
      </c>
      <c r="D224" s="466">
        <v>0</v>
      </c>
      <c r="E224" s="466">
        <v>0</v>
      </c>
      <c r="F224" s="466">
        <v>0</v>
      </c>
      <c r="G224" s="466">
        <v>0</v>
      </c>
      <c r="H224" s="466">
        <v>0</v>
      </c>
      <c r="I224" s="467">
        <v>-9234200</v>
      </c>
    </row>
    <row r="225" spans="1:9">
      <c r="A225" s="460" t="s">
        <v>743</v>
      </c>
      <c r="B225" s="460" t="s">
        <v>744</v>
      </c>
      <c r="C225" s="460" t="s">
        <v>281</v>
      </c>
      <c r="D225" s="466">
        <v>-24897461.829999998</v>
      </c>
      <c r="E225" s="466">
        <v>-1821649.8</v>
      </c>
      <c r="F225" s="466">
        <v>-26719111.629999999</v>
      </c>
      <c r="G225" s="466">
        <v>0</v>
      </c>
      <c r="H225" s="466">
        <v>-26719111.629999999</v>
      </c>
      <c r="I225" s="467">
        <v>0</v>
      </c>
    </row>
    <row r="226" spans="1:9">
      <c r="A226" s="460" t="s">
        <v>745</v>
      </c>
      <c r="B226" s="460" t="s">
        <v>746</v>
      </c>
      <c r="C226" s="460" t="s">
        <v>281</v>
      </c>
      <c r="D226" s="466">
        <v>0</v>
      </c>
      <c r="E226" s="466">
        <v>0</v>
      </c>
      <c r="F226" s="466">
        <v>0</v>
      </c>
      <c r="G226" s="466">
        <v>0</v>
      </c>
      <c r="H226" s="466">
        <v>0</v>
      </c>
      <c r="I226" s="467">
        <v>-8749429.6699999999</v>
      </c>
    </row>
    <row r="227" spans="1:9">
      <c r="A227" s="460" t="s">
        <v>747</v>
      </c>
      <c r="B227" s="460" t="s">
        <v>748</v>
      </c>
      <c r="C227" s="460" t="s">
        <v>378</v>
      </c>
      <c r="D227" s="466">
        <v>0</v>
      </c>
      <c r="E227" s="466">
        <v>0</v>
      </c>
      <c r="F227" s="466">
        <v>0</v>
      </c>
      <c r="G227" s="466">
        <v>0</v>
      </c>
      <c r="H227" s="466">
        <v>0</v>
      </c>
      <c r="I227" s="467">
        <v>0</v>
      </c>
    </row>
    <row r="228" spans="1:9">
      <c r="A228" s="460" t="s">
        <v>749</v>
      </c>
      <c r="B228" s="460" t="s">
        <v>750</v>
      </c>
      <c r="C228" s="460" t="s">
        <v>300</v>
      </c>
      <c r="D228" s="466">
        <v>0</v>
      </c>
      <c r="E228" s="466">
        <v>0</v>
      </c>
      <c r="F228" s="466">
        <v>0</v>
      </c>
      <c r="G228" s="466">
        <v>0</v>
      </c>
      <c r="H228" s="466">
        <v>0</v>
      </c>
      <c r="I228" s="467">
        <v>0</v>
      </c>
    </row>
    <row r="229" spans="1:9">
      <c r="A229" s="460" t="s">
        <v>751</v>
      </c>
      <c r="B229" s="460" t="s">
        <v>750</v>
      </c>
      <c r="C229" s="460" t="s">
        <v>300</v>
      </c>
      <c r="D229" s="466">
        <v>0</v>
      </c>
      <c r="E229" s="466">
        <v>0</v>
      </c>
      <c r="F229" s="466">
        <v>0</v>
      </c>
      <c r="G229" s="466">
        <v>0</v>
      </c>
      <c r="H229" s="466">
        <v>0</v>
      </c>
      <c r="I229" s="467">
        <v>-31500000</v>
      </c>
    </row>
    <row r="230" spans="1:9">
      <c r="A230" s="460" t="s">
        <v>752</v>
      </c>
      <c r="B230" s="460" t="s">
        <v>753</v>
      </c>
      <c r="C230" s="460" t="s">
        <v>300</v>
      </c>
      <c r="D230" s="466">
        <v>-2019393.94</v>
      </c>
      <c r="E230" s="466">
        <v>-312475.64</v>
      </c>
      <c r="F230" s="466">
        <v>-2331869.58</v>
      </c>
      <c r="G230" s="466">
        <v>0</v>
      </c>
      <c r="H230" s="466">
        <v>-2331869.58</v>
      </c>
      <c r="I230" s="467">
        <v>0</v>
      </c>
    </row>
    <row r="231" spans="1:9">
      <c r="A231" s="460" t="s">
        <v>754</v>
      </c>
      <c r="B231" s="460" t="s">
        <v>755</v>
      </c>
      <c r="C231" s="460" t="s">
        <v>300</v>
      </c>
      <c r="D231" s="466">
        <v>-46898</v>
      </c>
      <c r="E231" s="466">
        <v>0</v>
      </c>
      <c r="F231" s="466">
        <v>-46898</v>
      </c>
      <c r="G231" s="466">
        <v>0</v>
      </c>
      <c r="H231" s="466">
        <v>-46898</v>
      </c>
      <c r="I231" s="467">
        <v>0</v>
      </c>
    </row>
    <row r="232" spans="1:9">
      <c r="A232" s="460" t="s">
        <v>756</v>
      </c>
      <c r="B232" s="460" t="s">
        <v>757</v>
      </c>
      <c r="C232" s="460" t="s">
        <v>300</v>
      </c>
      <c r="D232" s="466">
        <v>0</v>
      </c>
      <c r="E232" s="466">
        <v>0</v>
      </c>
      <c r="F232" s="466">
        <v>0</v>
      </c>
      <c r="G232" s="466">
        <v>0</v>
      </c>
      <c r="H232" s="466">
        <v>0</v>
      </c>
      <c r="I232" s="467">
        <v>0</v>
      </c>
    </row>
    <row r="233" spans="1:9">
      <c r="A233" s="460" t="s">
        <v>758</v>
      </c>
      <c r="B233" s="460" t="s">
        <v>753</v>
      </c>
      <c r="C233" s="460" t="s">
        <v>300</v>
      </c>
      <c r="D233" s="466">
        <v>0</v>
      </c>
      <c r="E233" s="466">
        <v>0</v>
      </c>
      <c r="F233" s="466">
        <v>0</v>
      </c>
      <c r="G233" s="466">
        <v>0</v>
      </c>
      <c r="H233" s="466">
        <v>0</v>
      </c>
      <c r="I233" s="467">
        <v>-200897.56</v>
      </c>
    </row>
    <row r="234" spans="1:9">
      <c r="A234" s="460" t="s">
        <v>759</v>
      </c>
      <c r="B234" s="460" t="s">
        <v>755</v>
      </c>
      <c r="C234" s="460" t="s">
        <v>300</v>
      </c>
      <c r="D234" s="466">
        <v>0</v>
      </c>
      <c r="E234" s="466">
        <v>0</v>
      </c>
      <c r="F234" s="466">
        <v>0</v>
      </c>
      <c r="G234" s="466">
        <v>0</v>
      </c>
      <c r="H234" s="466">
        <v>0</v>
      </c>
      <c r="I234" s="467">
        <v>-10000</v>
      </c>
    </row>
    <row r="235" spans="1:9">
      <c r="A235" s="460" t="s">
        <v>760</v>
      </c>
      <c r="B235" s="460" t="s">
        <v>761</v>
      </c>
      <c r="C235" s="460" t="s">
        <v>300</v>
      </c>
      <c r="D235" s="466">
        <v>0</v>
      </c>
      <c r="E235" s="466">
        <v>0</v>
      </c>
      <c r="F235" s="466">
        <v>0</v>
      </c>
      <c r="G235" s="466">
        <v>0</v>
      </c>
      <c r="H235" s="466">
        <v>0</v>
      </c>
      <c r="I235" s="467">
        <v>-417301.4</v>
      </c>
    </row>
    <row r="236" spans="1:9">
      <c r="A236" s="460" t="s">
        <v>762</v>
      </c>
      <c r="B236" s="460" t="s">
        <v>763</v>
      </c>
      <c r="C236" s="460" t="s">
        <v>300</v>
      </c>
      <c r="D236" s="466">
        <v>0</v>
      </c>
      <c r="E236" s="466">
        <v>0</v>
      </c>
      <c r="F236" s="466">
        <v>0</v>
      </c>
      <c r="G236" s="466">
        <v>0</v>
      </c>
      <c r="H236" s="466">
        <v>0</v>
      </c>
      <c r="I236" s="467">
        <v>0</v>
      </c>
    </row>
    <row r="237" spans="1:9">
      <c r="A237" s="460" t="s">
        <v>764</v>
      </c>
      <c r="B237" s="460" t="s">
        <v>761</v>
      </c>
      <c r="C237" s="460" t="s">
        <v>300</v>
      </c>
      <c r="D237" s="466">
        <v>0</v>
      </c>
      <c r="E237" s="466">
        <v>-13462.57</v>
      </c>
      <c r="F237" s="466">
        <v>-13462.57</v>
      </c>
      <c r="G237" s="466">
        <v>0</v>
      </c>
      <c r="H237" s="466">
        <v>-13462.57</v>
      </c>
      <c r="I237" s="467">
        <v>0</v>
      </c>
    </row>
    <row r="238" spans="1:9">
      <c r="A238" s="460" t="s">
        <v>765</v>
      </c>
      <c r="B238" s="460" t="s">
        <v>763</v>
      </c>
      <c r="C238" s="460" t="s">
        <v>300</v>
      </c>
      <c r="D238" s="466">
        <v>0</v>
      </c>
      <c r="E238" s="466">
        <v>0</v>
      </c>
      <c r="F238" s="466">
        <v>0</v>
      </c>
      <c r="G238" s="466">
        <v>0</v>
      </c>
      <c r="H238" s="466">
        <v>0</v>
      </c>
      <c r="I238" s="467">
        <v>0</v>
      </c>
    </row>
    <row r="239" spans="1:9">
      <c r="A239" s="460" t="s">
        <v>766</v>
      </c>
      <c r="B239" s="460" t="s">
        <v>767</v>
      </c>
      <c r="C239" s="460" t="s">
        <v>302</v>
      </c>
      <c r="D239" s="466">
        <v>420000</v>
      </c>
      <c r="E239" s="466">
        <v>0</v>
      </c>
      <c r="F239" s="466">
        <v>420000</v>
      </c>
      <c r="G239" s="466">
        <v>0</v>
      </c>
      <c r="H239" s="466">
        <v>420000</v>
      </c>
      <c r="I239" s="467">
        <v>0</v>
      </c>
    </row>
    <row r="240" spans="1:9">
      <c r="A240" s="460" t="s">
        <v>768</v>
      </c>
      <c r="B240" s="460" t="s">
        <v>767</v>
      </c>
      <c r="C240" s="460" t="s">
        <v>302</v>
      </c>
      <c r="D240" s="466">
        <v>0</v>
      </c>
      <c r="E240" s="466">
        <v>0</v>
      </c>
      <c r="F240" s="466">
        <v>0</v>
      </c>
      <c r="G240" s="466">
        <v>0</v>
      </c>
      <c r="H240" s="466">
        <v>0</v>
      </c>
      <c r="I240" s="467">
        <v>368000</v>
      </c>
    </row>
    <row r="241" spans="1:9">
      <c r="A241" s="460" t="s">
        <v>769</v>
      </c>
      <c r="B241" s="460" t="s">
        <v>770</v>
      </c>
      <c r="C241" s="460" t="s">
        <v>302</v>
      </c>
      <c r="D241" s="466">
        <v>-420000</v>
      </c>
      <c r="E241" s="466">
        <v>0</v>
      </c>
      <c r="F241" s="466">
        <v>-420000</v>
      </c>
      <c r="G241" s="466">
        <v>0</v>
      </c>
      <c r="H241" s="466">
        <v>-420000</v>
      </c>
      <c r="I241" s="467">
        <v>0</v>
      </c>
    </row>
    <row r="242" spans="1:9">
      <c r="A242" s="460" t="s">
        <v>771</v>
      </c>
      <c r="B242" s="460" t="s">
        <v>770</v>
      </c>
      <c r="C242" s="460" t="s">
        <v>302</v>
      </c>
      <c r="D242" s="466">
        <v>0</v>
      </c>
      <c r="E242" s="466">
        <v>0</v>
      </c>
      <c r="F242" s="466">
        <v>0</v>
      </c>
      <c r="G242" s="466">
        <v>0</v>
      </c>
      <c r="H242" s="466">
        <v>0</v>
      </c>
      <c r="I242" s="467">
        <v>-368000</v>
      </c>
    </row>
    <row r="243" spans="1:9">
      <c r="A243" s="460" t="s">
        <v>772</v>
      </c>
      <c r="B243" s="460" t="s">
        <v>296</v>
      </c>
      <c r="C243" s="460" t="s">
        <v>296</v>
      </c>
      <c r="D243" s="466">
        <v>-14272223.960000001</v>
      </c>
      <c r="E243" s="466">
        <v>-189602.68</v>
      </c>
      <c r="F243" s="466">
        <v>-14461826.640000001</v>
      </c>
      <c r="G243" s="466">
        <v>0</v>
      </c>
      <c r="H243" s="466">
        <v>-14461826.640000001</v>
      </c>
      <c r="I243" s="467">
        <v>0</v>
      </c>
    </row>
    <row r="244" spans="1:9">
      <c r="A244" s="460" t="s">
        <v>773</v>
      </c>
      <c r="B244" s="460" t="s">
        <v>296</v>
      </c>
      <c r="C244" s="460" t="s">
        <v>296</v>
      </c>
      <c r="D244" s="466">
        <v>0</v>
      </c>
      <c r="E244" s="466">
        <v>0</v>
      </c>
      <c r="F244" s="466">
        <v>0</v>
      </c>
      <c r="G244" s="466">
        <v>0</v>
      </c>
      <c r="H244" s="466">
        <v>0</v>
      </c>
      <c r="I244" s="467">
        <v>-27378353.199999999</v>
      </c>
    </row>
    <row r="245" spans="1:9">
      <c r="A245" s="460" t="s">
        <v>774</v>
      </c>
      <c r="B245" s="460" t="s">
        <v>775</v>
      </c>
      <c r="C245" s="460" t="s">
        <v>299</v>
      </c>
      <c r="D245" s="466">
        <v>-124349782.02</v>
      </c>
      <c r="E245" s="466">
        <v>0</v>
      </c>
      <c r="F245" s="466">
        <v>-124349782.02</v>
      </c>
      <c r="G245" s="466">
        <v>0</v>
      </c>
      <c r="H245" s="466">
        <v>-124349782.02</v>
      </c>
      <c r="I245" s="467">
        <v>0</v>
      </c>
    </row>
    <row r="246" spans="1:9">
      <c r="A246" s="460" t="s">
        <v>776</v>
      </c>
      <c r="B246" s="460" t="s">
        <v>777</v>
      </c>
      <c r="C246" s="460" t="s">
        <v>299</v>
      </c>
      <c r="D246" s="466">
        <v>0</v>
      </c>
      <c r="E246" s="466">
        <v>0</v>
      </c>
      <c r="F246" s="466">
        <v>0</v>
      </c>
      <c r="G246" s="466">
        <v>0</v>
      </c>
      <c r="H246" s="466">
        <v>0</v>
      </c>
      <c r="I246" s="467">
        <v>0</v>
      </c>
    </row>
    <row r="247" spans="1:9">
      <c r="A247" s="460" t="s">
        <v>778</v>
      </c>
      <c r="B247" s="460" t="s">
        <v>775</v>
      </c>
      <c r="C247" s="460" t="s">
        <v>299</v>
      </c>
      <c r="D247" s="466">
        <v>0</v>
      </c>
      <c r="E247" s="466">
        <v>0</v>
      </c>
      <c r="F247" s="466">
        <v>0</v>
      </c>
      <c r="G247" s="466">
        <v>0</v>
      </c>
      <c r="H247" s="466">
        <v>0</v>
      </c>
      <c r="I247" s="467">
        <v>-165585286.5</v>
      </c>
    </row>
    <row r="248" spans="1:9">
      <c r="A248" s="460" t="s">
        <v>779</v>
      </c>
      <c r="B248" s="460" t="s">
        <v>780</v>
      </c>
      <c r="C248" s="460" t="s">
        <v>299</v>
      </c>
      <c r="D248" s="466">
        <v>0</v>
      </c>
      <c r="E248" s="466">
        <v>0</v>
      </c>
      <c r="F248" s="466">
        <v>0</v>
      </c>
      <c r="G248" s="466">
        <v>0</v>
      </c>
      <c r="H248" s="466">
        <v>0</v>
      </c>
      <c r="I248" s="467">
        <v>0</v>
      </c>
    </row>
    <row r="249" spans="1:9">
      <c r="A249" s="460" t="s">
        <v>781</v>
      </c>
      <c r="B249" s="460" t="s">
        <v>782</v>
      </c>
      <c r="C249" s="460" t="s">
        <v>299</v>
      </c>
      <c r="D249" s="466">
        <v>0</v>
      </c>
      <c r="E249" s="466">
        <v>0</v>
      </c>
      <c r="F249" s="466">
        <v>0</v>
      </c>
      <c r="G249" s="466">
        <v>0</v>
      </c>
      <c r="H249" s="466">
        <v>0</v>
      </c>
      <c r="I249" s="467">
        <v>0</v>
      </c>
    </row>
    <row r="250" spans="1:9">
      <c r="A250" s="460" t="s">
        <v>783</v>
      </c>
      <c r="B250" s="460" t="s">
        <v>784</v>
      </c>
      <c r="C250" s="460" t="s">
        <v>299</v>
      </c>
      <c r="D250" s="466">
        <v>0</v>
      </c>
      <c r="E250" s="466">
        <v>0</v>
      </c>
      <c r="F250" s="466">
        <v>0</v>
      </c>
      <c r="G250" s="466">
        <v>0</v>
      </c>
      <c r="H250" s="466">
        <v>0</v>
      </c>
      <c r="I250" s="467">
        <v>0</v>
      </c>
    </row>
    <row r="251" spans="1:9">
      <c r="A251" s="460" t="s">
        <v>785</v>
      </c>
      <c r="B251" s="460" t="s">
        <v>784</v>
      </c>
      <c r="C251" s="460" t="s">
        <v>298</v>
      </c>
      <c r="D251" s="466">
        <v>-463702861.85000002</v>
      </c>
      <c r="E251" s="466">
        <v>0</v>
      </c>
      <c r="F251" s="466">
        <v>-463702861.85000002</v>
      </c>
      <c r="G251" s="466">
        <v>0</v>
      </c>
      <c r="H251" s="466">
        <v>-463702861.85000002</v>
      </c>
      <c r="I251" s="467">
        <v>0</v>
      </c>
    </row>
    <row r="252" spans="1:9">
      <c r="A252" s="460" t="s">
        <v>786</v>
      </c>
      <c r="B252" s="460" t="s">
        <v>787</v>
      </c>
      <c r="C252" s="460" t="s">
        <v>298</v>
      </c>
      <c r="D252" s="466">
        <v>0</v>
      </c>
      <c r="E252" s="466">
        <v>0</v>
      </c>
      <c r="F252" s="466">
        <v>0</v>
      </c>
      <c r="G252" s="466">
        <v>0</v>
      </c>
      <c r="H252" s="466">
        <v>0</v>
      </c>
      <c r="I252" s="467">
        <v>-486102839.27999997</v>
      </c>
    </row>
    <row r="253" spans="1:9">
      <c r="A253" s="460" t="s">
        <v>788</v>
      </c>
      <c r="B253" s="460" t="s">
        <v>750</v>
      </c>
      <c r="C253" s="460" t="s">
        <v>789</v>
      </c>
      <c r="D253" s="468">
        <v>-64000000</v>
      </c>
      <c r="E253" s="468">
        <v>0</v>
      </c>
      <c r="F253" s="468">
        <v>-64000000</v>
      </c>
      <c r="G253" s="468">
        <v>0</v>
      </c>
      <c r="H253" s="468">
        <v>-64000000</v>
      </c>
      <c r="I253" s="469">
        <v>0</v>
      </c>
    </row>
    <row r="254" spans="1:9">
      <c r="A254" s="460" t="s">
        <v>790</v>
      </c>
      <c r="B254" s="460" t="s">
        <v>791</v>
      </c>
      <c r="C254" s="460" t="s">
        <v>304</v>
      </c>
      <c r="D254" s="466">
        <v>0</v>
      </c>
      <c r="E254" s="466">
        <v>0</v>
      </c>
      <c r="F254" s="466">
        <v>0</v>
      </c>
      <c r="G254" s="466">
        <v>0</v>
      </c>
      <c r="H254" s="466">
        <v>0</v>
      </c>
      <c r="I254" s="467">
        <v>-292180000</v>
      </c>
    </row>
    <row r="255" spans="1:9">
      <c r="A255" s="460" t="s">
        <v>792</v>
      </c>
      <c r="B255" s="460" t="s">
        <v>791</v>
      </c>
      <c r="C255" s="460" t="s">
        <v>304</v>
      </c>
      <c r="D255" s="466">
        <v>-500000000</v>
      </c>
      <c r="E255" s="466">
        <v>0</v>
      </c>
      <c r="F255" s="466">
        <v>-500000000</v>
      </c>
      <c r="G255" s="466">
        <v>0</v>
      </c>
      <c r="H255" s="466">
        <v>-500000000</v>
      </c>
      <c r="I255" s="467">
        <v>0</v>
      </c>
    </row>
    <row r="256" spans="1:9">
      <c r="A256" s="460" t="s">
        <v>806</v>
      </c>
      <c r="B256" s="460" t="s">
        <v>807</v>
      </c>
      <c r="C256" s="460" t="s">
        <v>304</v>
      </c>
      <c r="D256" s="466">
        <v>0</v>
      </c>
      <c r="E256" s="466">
        <v>0</v>
      </c>
      <c r="F256" s="466">
        <v>0</v>
      </c>
      <c r="G256" s="466">
        <v>0</v>
      </c>
      <c r="H256" s="466">
        <v>0</v>
      </c>
      <c r="I256" s="467">
        <v>0</v>
      </c>
    </row>
    <row r="257" spans="1:9">
      <c r="A257" s="460" t="s">
        <v>823</v>
      </c>
      <c r="B257" s="460" t="s">
        <v>824</v>
      </c>
      <c r="C257" s="460" t="s">
        <v>306</v>
      </c>
      <c r="D257" s="466">
        <v>-2304363</v>
      </c>
      <c r="E257" s="466">
        <v>0</v>
      </c>
      <c r="F257" s="466">
        <v>-2304363</v>
      </c>
      <c r="G257" s="466">
        <v>0</v>
      </c>
      <c r="H257" s="466">
        <v>-2304363</v>
      </c>
      <c r="I257" s="467">
        <v>0</v>
      </c>
    </row>
    <row r="258" spans="1:9">
      <c r="A258" s="460" t="s">
        <v>825</v>
      </c>
      <c r="B258" s="460" t="s">
        <v>824</v>
      </c>
      <c r="C258" s="460" t="s">
        <v>306</v>
      </c>
      <c r="D258" s="466">
        <v>0</v>
      </c>
      <c r="E258" s="466">
        <v>0</v>
      </c>
      <c r="F258" s="466">
        <v>0</v>
      </c>
      <c r="G258" s="466">
        <v>0</v>
      </c>
      <c r="H258" s="466">
        <v>0</v>
      </c>
      <c r="I258" s="467">
        <v>-2304363</v>
      </c>
    </row>
    <row r="259" spans="1:9">
      <c r="A259" s="460" t="s">
        <v>826</v>
      </c>
      <c r="B259" s="460" t="s">
        <v>827</v>
      </c>
      <c r="C259" s="460" t="s">
        <v>309</v>
      </c>
      <c r="D259" s="466">
        <v>-4897441.8</v>
      </c>
      <c r="E259" s="466">
        <v>1050000</v>
      </c>
      <c r="F259" s="466">
        <v>-3847441.8</v>
      </c>
      <c r="G259" s="466">
        <v>0</v>
      </c>
      <c r="H259" s="466">
        <v>-3847441.8</v>
      </c>
      <c r="I259" s="467">
        <v>0</v>
      </c>
    </row>
    <row r="260" spans="1:9">
      <c r="A260" s="460" t="s">
        <v>828</v>
      </c>
      <c r="B260" s="460" t="s">
        <v>309</v>
      </c>
      <c r="C260" s="460" t="s">
        <v>309</v>
      </c>
      <c r="D260" s="466">
        <v>-56307503.960000001</v>
      </c>
      <c r="E260" s="466">
        <v>0</v>
      </c>
      <c r="F260" s="466">
        <v>-56307503.960000001</v>
      </c>
      <c r="G260" s="466">
        <v>0</v>
      </c>
      <c r="H260" s="466">
        <v>-56307503.960000001</v>
      </c>
      <c r="I260" s="467">
        <v>-4337319.5</v>
      </c>
    </row>
    <row r="261" spans="1:9">
      <c r="A261" s="460" t="s">
        <v>829</v>
      </c>
      <c r="B261" s="460" t="s">
        <v>830</v>
      </c>
      <c r="C261" s="460" t="s">
        <v>309</v>
      </c>
      <c r="D261" s="466">
        <v>-83588</v>
      </c>
      <c r="E261" s="466">
        <v>-100754.28</v>
      </c>
      <c r="F261" s="466">
        <v>-184342.28</v>
      </c>
      <c r="G261" s="466">
        <v>0</v>
      </c>
      <c r="H261" s="466">
        <v>-184342.28</v>
      </c>
      <c r="I261" s="467">
        <v>0</v>
      </c>
    </row>
    <row r="262" spans="1:9">
      <c r="A262" s="460" t="s">
        <v>831</v>
      </c>
      <c r="B262" s="460" t="s">
        <v>309</v>
      </c>
      <c r="C262" s="460" t="s">
        <v>309</v>
      </c>
      <c r="D262" s="466">
        <v>0</v>
      </c>
      <c r="E262" s="466">
        <v>0</v>
      </c>
      <c r="F262" s="466">
        <v>0</v>
      </c>
      <c r="G262" s="466">
        <v>0</v>
      </c>
      <c r="H262" s="466">
        <v>0</v>
      </c>
      <c r="I262" s="467">
        <v>-161941532.47999999</v>
      </c>
    </row>
    <row r="263" spans="1:9">
      <c r="A263" s="460" t="s">
        <v>832</v>
      </c>
      <c r="B263" s="460" t="s">
        <v>833</v>
      </c>
      <c r="C263" s="460" t="s">
        <v>309</v>
      </c>
      <c r="D263" s="466">
        <v>0</v>
      </c>
      <c r="E263" s="466">
        <v>0</v>
      </c>
      <c r="F263" s="466">
        <v>0</v>
      </c>
      <c r="G263" s="466">
        <v>0</v>
      </c>
      <c r="H263" s="466">
        <v>0</v>
      </c>
      <c r="I263" s="467">
        <v>2896121.07</v>
      </c>
    </row>
    <row r="264" spans="1:9">
      <c r="A264" s="460" t="s">
        <v>834</v>
      </c>
      <c r="B264" s="460" t="s">
        <v>835</v>
      </c>
      <c r="C264" s="460" t="s">
        <v>309</v>
      </c>
      <c r="D264" s="466">
        <v>0</v>
      </c>
      <c r="E264" s="466">
        <v>0</v>
      </c>
      <c r="F264" s="466">
        <v>0</v>
      </c>
      <c r="G264" s="466">
        <v>0</v>
      </c>
      <c r="H264" s="466">
        <v>0</v>
      </c>
      <c r="I264" s="467">
        <v>-2896121.07</v>
      </c>
    </row>
    <row r="265" spans="1:9">
      <c r="A265" s="460" t="s">
        <v>1279</v>
      </c>
      <c r="B265" s="460" t="s">
        <v>830</v>
      </c>
      <c r="C265" s="460" t="s">
        <v>309</v>
      </c>
      <c r="D265" s="466">
        <v>0</v>
      </c>
      <c r="E265" s="466">
        <v>0</v>
      </c>
      <c r="F265" s="466">
        <v>0</v>
      </c>
      <c r="G265" s="466">
        <v>0</v>
      </c>
      <c r="H265" s="466">
        <v>0</v>
      </c>
      <c r="I265" s="467">
        <v>-83588</v>
      </c>
    </row>
    <row r="266" spans="1:9">
      <c r="A266" s="460" t="s">
        <v>836</v>
      </c>
      <c r="B266" s="460" t="s">
        <v>214</v>
      </c>
      <c r="C266" s="460" t="s">
        <v>312</v>
      </c>
      <c r="D266" s="466">
        <v>186294446</v>
      </c>
      <c r="E266" s="466">
        <v>0</v>
      </c>
      <c r="F266" s="466">
        <v>186294446</v>
      </c>
      <c r="G266" s="466">
        <v>0</v>
      </c>
      <c r="H266" s="466">
        <v>186294446</v>
      </c>
      <c r="I266" s="467">
        <v>0</v>
      </c>
    </row>
    <row r="267" spans="1:9">
      <c r="A267" s="460" t="s">
        <v>837</v>
      </c>
      <c r="B267" s="460" t="s">
        <v>312</v>
      </c>
      <c r="C267" s="460" t="s">
        <v>312</v>
      </c>
      <c r="D267" s="466">
        <v>0</v>
      </c>
      <c r="E267" s="466">
        <v>0</v>
      </c>
      <c r="F267" s="466">
        <v>0</v>
      </c>
      <c r="G267" s="466">
        <v>0</v>
      </c>
      <c r="H267" s="466">
        <v>0</v>
      </c>
      <c r="I267" s="467">
        <v>161300000</v>
      </c>
    </row>
    <row r="268" spans="1:9">
      <c r="A268" s="460" t="s">
        <v>838</v>
      </c>
      <c r="B268" s="460" t="s">
        <v>839</v>
      </c>
      <c r="C268" s="460" t="s">
        <v>308</v>
      </c>
      <c r="D268" s="466">
        <v>-20750000</v>
      </c>
      <c r="E268" s="466">
        <v>-1050000</v>
      </c>
      <c r="F268" s="466">
        <v>-21800000</v>
      </c>
      <c r="G268" s="466">
        <v>0</v>
      </c>
      <c r="H268" s="466">
        <v>-21800000</v>
      </c>
      <c r="I268" s="467">
        <v>0</v>
      </c>
    </row>
    <row r="269" spans="1:9">
      <c r="A269" s="460" t="s">
        <v>840</v>
      </c>
      <c r="B269" s="460" t="s">
        <v>839</v>
      </c>
      <c r="C269" s="460" t="s">
        <v>308</v>
      </c>
      <c r="D269" s="466">
        <v>0</v>
      </c>
      <c r="E269" s="466">
        <v>0</v>
      </c>
      <c r="F269" s="466">
        <v>0</v>
      </c>
      <c r="G269" s="466">
        <v>0</v>
      </c>
      <c r="H269" s="466">
        <v>0</v>
      </c>
      <c r="I269" s="467">
        <v>-10800000</v>
      </c>
    </row>
    <row r="270" spans="1:9">
      <c r="A270" s="460" t="s">
        <v>841</v>
      </c>
      <c r="B270" s="460" t="s">
        <v>842</v>
      </c>
      <c r="C270" s="460" t="s">
        <v>308</v>
      </c>
      <c r="D270" s="466">
        <v>0</v>
      </c>
      <c r="E270" s="466">
        <v>0</v>
      </c>
      <c r="F270" s="466">
        <v>0</v>
      </c>
      <c r="G270" s="466">
        <v>0</v>
      </c>
      <c r="H270" s="466">
        <v>0</v>
      </c>
      <c r="I270" s="467">
        <v>0</v>
      </c>
    </row>
    <row r="271" spans="1:9">
      <c r="A271" s="460" t="s">
        <v>843</v>
      </c>
      <c r="B271" s="460" t="s">
        <v>844</v>
      </c>
      <c r="C271" s="460" t="s">
        <v>361</v>
      </c>
      <c r="D271" s="466">
        <v>0</v>
      </c>
      <c r="E271" s="466">
        <v>0</v>
      </c>
      <c r="F271" s="466">
        <v>0</v>
      </c>
      <c r="G271" s="466">
        <v>0</v>
      </c>
      <c r="H271" s="466">
        <v>0</v>
      </c>
      <c r="I271" s="467">
        <v>0</v>
      </c>
    </row>
    <row r="272" spans="1:9">
      <c r="A272" s="460" t="s">
        <v>845</v>
      </c>
      <c r="B272" s="460" t="s">
        <v>846</v>
      </c>
      <c r="C272" s="460" t="s">
        <v>361</v>
      </c>
      <c r="D272" s="466">
        <v>-1161807908</v>
      </c>
      <c r="E272" s="466">
        <v>0</v>
      </c>
      <c r="F272" s="466">
        <v>-1161807908</v>
      </c>
      <c r="G272" s="466">
        <v>0</v>
      </c>
      <c r="H272" s="466">
        <v>-1161807908</v>
      </c>
      <c r="I272" s="467">
        <v>0</v>
      </c>
    </row>
    <row r="273" spans="1:9">
      <c r="A273" s="460" t="s">
        <v>847</v>
      </c>
      <c r="B273" s="460" t="s">
        <v>848</v>
      </c>
      <c r="C273" s="460" t="s">
        <v>361</v>
      </c>
      <c r="D273" s="466">
        <v>-45477388.07</v>
      </c>
      <c r="E273" s="466">
        <v>-192322.43</v>
      </c>
      <c r="F273" s="466">
        <v>-45669710.5</v>
      </c>
      <c r="G273" s="466">
        <v>0</v>
      </c>
      <c r="H273" s="466">
        <v>-45669710.5</v>
      </c>
      <c r="I273" s="467">
        <v>0</v>
      </c>
    </row>
    <row r="274" spans="1:9">
      <c r="A274" s="460" t="s">
        <v>849</v>
      </c>
      <c r="B274" s="460" t="s">
        <v>850</v>
      </c>
      <c r="C274" s="460" t="s">
        <v>361</v>
      </c>
      <c r="D274" s="466">
        <v>6962514.7999999998</v>
      </c>
      <c r="E274" s="466">
        <v>0</v>
      </c>
      <c r="F274" s="466">
        <v>6962514.7999999998</v>
      </c>
      <c r="G274" s="466">
        <v>0</v>
      </c>
      <c r="H274" s="466">
        <v>6962514.7999999998</v>
      </c>
      <c r="I274" s="467">
        <v>0</v>
      </c>
    </row>
    <row r="275" spans="1:9">
      <c r="A275" s="460" t="s">
        <v>851</v>
      </c>
      <c r="B275" s="460" t="s">
        <v>852</v>
      </c>
      <c r="C275" s="460" t="s">
        <v>361</v>
      </c>
      <c r="D275" s="466">
        <v>0</v>
      </c>
      <c r="E275" s="466">
        <v>0</v>
      </c>
      <c r="F275" s="466">
        <v>0</v>
      </c>
      <c r="G275" s="466">
        <v>0</v>
      </c>
      <c r="H275" s="466">
        <v>0</v>
      </c>
      <c r="I275" s="467">
        <v>-89387163</v>
      </c>
    </row>
    <row r="276" spans="1:9">
      <c r="A276" s="460" t="s">
        <v>853</v>
      </c>
      <c r="B276" s="460" t="s">
        <v>854</v>
      </c>
      <c r="C276" s="460" t="s">
        <v>361</v>
      </c>
      <c r="D276" s="466">
        <v>0</v>
      </c>
      <c r="E276" s="466">
        <v>0</v>
      </c>
      <c r="F276" s="466">
        <v>0</v>
      </c>
      <c r="G276" s="466">
        <v>0</v>
      </c>
      <c r="H276" s="466">
        <v>0</v>
      </c>
      <c r="I276" s="467">
        <v>-34452186</v>
      </c>
    </row>
    <row r="277" spans="1:9">
      <c r="A277" s="460" t="s">
        <v>855</v>
      </c>
      <c r="B277" s="460" t="s">
        <v>856</v>
      </c>
      <c r="C277" s="460" t="s">
        <v>361</v>
      </c>
      <c r="D277" s="466">
        <v>0</v>
      </c>
      <c r="E277" s="466">
        <v>0</v>
      </c>
      <c r="F277" s="466">
        <v>0</v>
      </c>
      <c r="G277" s="466">
        <v>0</v>
      </c>
      <c r="H277" s="466">
        <v>0</v>
      </c>
      <c r="I277" s="467">
        <v>-122186797</v>
      </c>
    </row>
    <row r="278" spans="1:9">
      <c r="A278" s="460" t="s">
        <v>857</v>
      </c>
      <c r="B278" s="460" t="s">
        <v>858</v>
      </c>
      <c r="C278" s="460" t="s">
        <v>361</v>
      </c>
      <c r="D278" s="466">
        <v>0</v>
      </c>
      <c r="E278" s="466">
        <v>0</v>
      </c>
      <c r="F278" s="466">
        <v>0</v>
      </c>
      <c r="G278" s="466">
        <v>0</v>
      </c>
      <c r="H278" s="466">
        <v>0</v>
      </c>
      <c r="I278" s="467">
        <v>-158477655.75999999</v>
      </c>
    </row>
    <row r="279" spans="1:9">
      <c r="A279" s="460" t="s">
        <v>859</v>
      </c>
      <c r="B279" s="460" t="s">
        <v>848</v>
      </c>
      <c r="C279" s="460" t="s">
        <v>361</v>
      </c>
      <c r="D279" s="466">
        <v>0</v>
      </c>
      <c r="E279" s="466">
        <v>0</v>
      </c>
      <c r="F279" s="466">
        <v>0</v>
      </c>
      <c r="G279" s="466">
        <v>0</v>
      </c>
      <c r="H279" s="466">
        <v>0</v>
      </c>
      <c r="I279" s="467">
        <v>-4906542.0599999996</v>
      </c>
    </row>
    <row r="280" spans="1:9">
      <c r="A280" s="460" t="s">
        <v>860</v>
      </c>
      <c r="B280" s="460" t="s">
        <v>850</v>
      </c>
      <c r="C280" s="460" t="s">
        <v>361</v>
      </c>
      <c r="D280" s="466">
        <v>0</v>
      </c>
      <c r="E280" s="466">
        <v>0</v>
      </c>
      <c r="F280" s="466">
        <v>0</v>
      </c>
      <c r="G280" s="466">
        <v>0</v>
      </c>
      <c r="H280" s="466">
        <v>0</v>
      </c>
      <c r="I280" s="467">
        <v>1177133.8700000001</v>
      </c>
    </row>
    <row r="281" spans="1:9">
      <c r="A281" s="460" t="s">
        <v>861</v>
      </c>
      <c r="B281" s="460" t="s">
        <v>862</v>
      </c>
      <c r="C281" s="460" t="s">
        <v>362</v>
      </c>
      <c r="D281" s="466">
        <v>0</v>
      </c>
      <c r="E281" s="466">
        <v>0</v>
      </c>
      <c r="F281" s="466">
        <v>0</v>
      </c>
      <c r="G281" s="466">
        <v>0</v>
      </c>
      <c r="H281" s="466">
        <v>0</v>
      </c>
      <c r="I281" s="467">
        <v>0</v>
      </c>
    </row>
    <row r="282" spans="1:9">
      <c r="A282" s="460" t="s">
        <v>863</v>
      </c>
      <c r="B282" s="460" t="s">
        <v>864</v>
      </c>
      <c r="C282" s="460" t="s">
        <v>362</v>
      </c>
      <c r="D282" s="466">
        <v>0</v>
      </c>
      <c r="E282" s="466">
        <v>0</v>
      </c>
      <c r="F282" s="466">
        <v>0</v>
      </c>
      <c r="G282" s="466">
        <v>0</v>
      </c>
      <c r="H282" s="466">
        <v>0</v>
      </c>
      <c r="I282" s="467">
        <v>-577860.69999999995</v>
      </c>
    </row>
    <row r="283" spans="1:9">
      <c r="A283" s="460" t="s">
        <v>865</v>
      </c>
      <c r="B283" s="460" t="s">
        <v>866</v>
      </c>
      <c r="C283" s="460" t="s">
        <v>362</v>
      </c>
      <c r="D283" s="466">
        <v>-6178145.2400000002</v>
      </c>
      <c r="E283" s="466">
        <v>199785</v>
      </c>
      <c r="F283" s="466">
        <v>-5978360.2400000002</v>
      </c>
      <c r="G283" s="466">
        <v>345600</v>
      </c>
      <c r="H283" s="466">
        <v>-5632760.2400000002</v>
      </c>
      <c r="I283" s="467">
        <v>0</v>
      </c>
    </row>
    <row r="284" spans="1:9">
      <c r="A284" s="460" t="s">
        <v>867</v>
      </c>
      <c r="B284" s="460" t="s">
        <v>864</v>
      </c>
      <c r="C284" s="460" t="s">
        <v>362</v>
      </c>
      <c r="D284" s="466">
        <v>-33625.129999999997</v>
      </c>
      <c r="E284" s="466">
        <v>0</v>
      </c>
      <c r="F284" s="466">
        <v>-33625.129999999997</v>
      </c>
      <c r="G284" s="466">
        <v>0</v>
      </c>
      <c r="H284" s="466">
        <v>-33625.129999999997</v>
      </c>
      <c r="I284" s="467">
        <v>0</v>
      </c>
    </row>
    <row r="285" spans="1:9">
      <c r="A285" s="460" t="s">
        <v>868</v>
      </c>
      <c r="B285" s="460" t="s">
        <v>869</v>
      </c>
      <c r="C285" s="460" t="s">
        <v>362</v>
      </c>
      <c r="D285" s="466">
        <v>-53556.74</v>
      </c>
      <c r="E285" s="466">
        <v>0</v>
      </c>
      <c r="F285" s="466">
        <v>-53556.74</v>
      </c>
      <c r="G285" s="466">
        <v>0</v>
      </c>
      <c r="H285" s="466">
        <v>-53556.74</v>
      </c>
      <c r="I285" s="467">
        <v>0</v>
      </c>
    </row>
    <row r="286" spans="1:9">
      <c r="A286" s="460" t="s">
        <v>870</v>
      </c>
      <c r="B286" s="460" t="s">
        <v>871</v>
      </c>
      <c r="C286" s="460" t="s">
        <v>362</v>
      </c>
      <c r="D286" s="466">
        <v>-468318</v>
      </c>
      <c r="E286" s="466">
        <v>0</v>
      </c>
      <c r="F286" s="466">
        <v>-468318</v>
      </c>
      <c r="G286" s="466">
        <v>0</v>
      </c>
      <c r="H286" s="466">
        <v>-468318</v>
      </c>
      <c r="I286" s="467">
        <v>0</v>
      </c>
    </row>
    <row r="287" spans="1:9">
      <c r="A287" s="460" t="s">
        <v>872</v>
      </c>
      <c r="B287" s="460" t="s">
        <v>873</v>
      </c>
      <c r="C287" s="460" t="s">
        <v>362</v>
      </c>
      <c r="D287" s="466">
        <v>0</v>
      </c>
      <c r="E287" s="466">
        <v>0</v>
      </c>
      <c r="F287" s="466">
        <v>0</v>
      </c>
      <c r="G287" s="466">
        <v>0</v>
      </c>
      <c r="H287" s="466">
        <v>0</v>
      </c>
      <c r="I287" s="467">
        <v>-66227</v>
      </c>
    </row>
    <row r="288" spans="1:9">
      <c r="A288" s="460" t="s">
        <v>874</v>
      </c>
      <c r="B288" s="460" t="s">
        <v>866</v>
      </c>
      <c r="C288" s="460" t="s">
        <v>362</v>
      </c>
      <c r="D288" s="466">
        <v>0</v>
      </c>
      <c r="E288" s="466">
        <v>0</v>
      </c>
      <c r="F288" s="466">
        <v>0</v>
      </c>
      <c r="G288" s="466">
        <v>0</v>
      </c>
      <c r="H288" s="466">
        <v>0</v>
      </c>
      <c r="I288" s="467">
        <v>-1635181.26</v>
      </c>
    </row>
    <row r="289" spans="1:9">
      <c r="A289" s="460" t="s">
        <v>875</v>
      </c>
      <c r="B289" s="460" t="s">
        <v>871</v>
      </c>
      <c r="C289" s="460" t="s">
        <v>362</v>
      </c>
      <c r="D289" s="466">
        <v>0</v>
      </c>
      <c r="E289" s="466">
        <v>0</v>
      </c>
      <c r="F289" s="466">
        <v>0</v>
      </c>
      <c r="G289" s="466">
        <v>0</v>
      </c>
      <c r="H289" s="466">
        <v>0</v>
      </c>
      <c r="I289" s="467">
        <v>-943879.09</v>
      </c>
    </row>
    <row r="290" spans="1:9">
      <c r="A290" s="460" t="s">
        <v>876</v>
      </c>
      <c r="B290" s="460" t="s">
        <v>877</v>
      </c>
      <c r="C290" s="460" t="s">
        <v>362</v>
      </c>
      <c r="D290" s="468">
        <v>0</v>
      </c>
      <c r="E290" s="468">
        <v>0</v>
      </c>
      <c r="F290" s="468">
        <v>0</v>
      </c>
      <c r="G290" s="468">
        <v>778373</v>
      </c>
      <c r="H290" s="468">
        <v>778373</v>
      </c>
      <c r="I290" s="469">
        <v>1187175</v>
      </c>
    </row>
    <row r="291" spans="1:9">
      <c r="A291" s="460" t="s">
        <v>878</v>
      </c>
      <c r="B291" s="460" t="s">
        <v>879</v>
      </c>
      <c r="C291" s="460" t="s">
        <v>364</v>
      </c>
      <c r="D291" s="466">
        <v>0</v>
      </c>
      <c r="E291" s="466">
        <v>0</v>
      </c>
      <c r="F291" s="466">
        <v>0</v>
      </c>
      <c r="G291" s="466">
        <v>0</v>
      </c>
      <c r="H291" s="466">
        <v>0</v>
      </c>
      <c r="I291" s="467">
        <v>0</v>
      </c>
    </row>
    <row r="292" spans="1:9">
      <c r="A292" s="460" t="s">
        <v>880</v>
      </c>
      <c r="B292" s="460" t="s">
        <v>879</v>
      </c>
      <c r="C292" s="460" t="s">
        <v>364</v>
      </c>
      <c r="D292" s="466">
        <v>0</v>
      </c>
      <c r="E292" s="466">
        <v>0</v>
      </c>
      <c r="F292" s="466">
        <v>0</v>
      </c>
      <c r="G292" s="466">
        <v>0</v>
      </c>
      <c r="H292" s="466">
        <v>0</v>
      </c>
      <c r="I292" s="467">
        <v>245625281.53</v>
      </c>
    </row>
    <row r="293" spans="1:9">
      <c r="A293" s="460" t="s">
        <v>881</v>
      </c>
      <c r="B293" s="460" t="s">
        <v>879</v>
      </c>
      <c r="C293" s="460" t="s">
        <v>364</v>
      </c>
      <c r="D293" s="466">
        <v>713791672.96000004</v>
      </c>
      <c r="E293" s="466">
        <v>1681231.91</v>
      </c>
      <c r="F293" s="466">
        <v>715472904.87</v>
      </c>
      <c r="G293" s="466">
        <v>0</v>
      </c>
      <c r="H293" s="466">
        <v>715472904.87</v>
      </c>
      <c r="I293" s="467">
        <v>0</v>
      </c>
    </row>
    <row r="294" spans="1:9">
      <c r="A294" s="460" t="s">
        <v>882</v>
      </c>
      <c r="B294" s="460" t="s">
        <v>883</v>
      </c>
      <c r="C294" s="460" t="s">
        <v>364</v>
      </c>
      <c r="D294" s="466">
        <v>44408164.450000003</v>
      </c>
      <c r="E294" s="466">
        <v>184112.15</v>
      </c>
      <c r="F294" s="466">
        <v>44592276.600000001</v>
      </c>
      <c r="G294" s="466">
        <v>0</v>
      </c>
      <c r="H294" s="466">
        <v>44592276.600000001</v>
      </c>
      <c r="I294" s="467">
        <v>0</v>
      </c>
    </row>
    <row r="295" spans="1:9">
      <c r="A295" s="460" t="s">
        <v>884</v>
      </c>
      <c r="B295" s="460" t="s">
        <v>885</v>
      </c>
      <c r="C295" s="460" t="s">
        <v>364</v>
      </c>
      <c r="D295" s="466">
        <v>0</v>
      </c>
      <c r="E295" s="466">
        <v>0</v>
      </c>
      <c r="F295" s="466">
        <v>0</v>
      </c>
      <c r="G295" s="466">
        <v>0</v>
      </c>
      <c r="H295" s="466">
        <v>0</v>
      </c>
      <c r="I295" s="467">
        <v>0</v>
      </c>
    </row>
    <row r="296" spans="1:9">
      <c r="A296" s="460" t="s">
        <v>892</v>
      </c>
      <c r="B296" s="460" t="s">
        <v>893</v>
      </c>
      <c r="C296" s="460" t="s">
        <v>364</v>
      </c>
      <c r="D296" s="466">
        <v>0</v>
      </c>
      <c r="E296" s="466">
        <v>0</v>
      </c>
      <c r="F296" s="466">
        <v>0</v>
      </c>
      <c r="G296" s="466">
        <v>0</v>
      </c>
      <c r="H296" s="466">
        <v>0</v>
      </c>
      <c r="I296" s="467">
        <v>2398761</v>
      </c>
    </row>
    <row r="297" spans="1:9">
      <c r="A297" s="460" t="s">
        <v>894</v>
      </c>
      <c r="B297" s="460" t="s">
        <v>895</v>
      </c>
      <c r="C297" s="460" t="s">
        <v>364</v>
      </c>
      <c r="D297" s="466">
        <v>0</v>
      </c>
      <c r="E297" s="466">
        <v>0</v>
      </c>
      <c r="F297" s="466">
        <v>0</v>
      </c>
      <c r="G297" s="466">
        <v>0</v>
      </c>
      <c r="H297" s="466">
        <v>0</v>
      </c>
      <c r="I297" s="467">
        <v>12388.3</v>
      </c>
    </row>
    <row r="298" spans="1:9">
      <c r="A298" s="460" t="s">
        <v>896</v>
      </c>
      <c r="B298" s="460" t="s">
        <v>897</v>
      </c>
      <c r="C298" s="460" t="s">
        <v>364</v>
      </c>
      <c r="D298" s="466">
        <v>0</v>
      </c>
      <c r="E298" s="466">
        <v>0</v>
      </c>
      <c r="F298" s="466">
        <v>0</v>
      </c>
      <c r="G298" s="466">
        <v>0</v>
      </c>
      <c r="H298" s="466">
        <v>0</v>
      </c>
      <c r="I298" s="467">
        <v>3000</v>
      </c>
    </row>
    <row r="299" spans="1:9">
      <c r="A299" s="460" t="s">
        <v>898</v>
      </c>
      <c r="B299" s="460" t="s">
        <v>899</v>
      </c>
      <c r="C299" s="460" t="s">
        <v>364</v>
      </c>
      <c r="D299" s="466">
        <v>0</v>
      </c>
      <c r="E299" s="466">
        <v>0</v>
      </c>
      <c r="F299" s="466">
        <v>0</v>
      </c>
      <c r="G299" s="466">
        <v>0</v>
      </c>
      <c r="H299" s="466">
        <v>0</v>
      </c>
      <c r="I299" s="467">
        <v>64333.08</v>
      </c>
    </row>
    <row r="300" spans="1:9">
      <c r="A300" s="460" t="s">
        <v>900</v>
      </c>
      <c r="B300" s="460" t="s">
        <v>901</v>
      </c>
      <c r="C300" s="460" t="s">
        <v>364</v>
      </c>
      <c r="D300" s="466">
        <v>0</v>
      </c>
      <c r="E300" s="466">
        <v>0</v>
      </c>
      <c r="F300" s="466">
        <v>0</v>
      </c>
      <c r="G300" s="466">
        <v>0</v>
      </c>
      <c r="H300" s="466">
        <v>0</v>
      </c>
      <c r="I300" s="467">
        <v>62881.31</v>
      </c>
    </row>
    <row r="301" spans="1:9">
      <c r="A301" s="460" t="s">
        <v>902</v>
      </c>
      <c r="B301" s="460" t="s">
        <v>903</v>
      </c>
      <c r="C301" s="460" t="s">
        <v>364</v>
      </c>
      <c r="D301" s="466">
        <v>0</v>
      </c>
      <c r="E301" s="466">
        <v>0</v>
      </c>
      <c r="F301" s="466">
        <v>0</v>
      </c>
      <c r="G301" s="466">
        <v>0</v>
      </c>
      <c r="H301" s="466">
        <v>0</v>
      </c>
      <c r="I301" s="467">
        <v>1989.9</v>
      </c>
    </row>
    <row r="302" spans="1:9">
      <c r="A302" s="460" t="s">
        <v>904</v>
      </c>
      <c r="B302" s="460" t="s">
        <v>905</v>
      </c>
      <c r="C302" s="460" t="s">
        <v>364</v>
      </c>
      <c r="D302" s="466">
        <v>0</v>
      </c>
      <c r="E302" s="466">
        <v>0</v>
      </c>
      <c r="F302" s="466">
        <v>0</v>
      </c>
      <c r="G302" s="466">
        <v>0</v>
      </c>
      <c r="H302" s="466">
        <v>0</v>
      </c>
      <c r="I302" s="467">
        <v>11984.26</v>
      </c>
    </row>
    <row r="303" spans="1:9">
      <c r="A303" s="460" t="s">
        <v>906</v>
      </c>
      <c r="B303" s="460" t="s">
        <v>907</v>
      </c>
      <c r="C303" s="460" t="s">
        <v>364</v>
      </c>
      <c r="D303" s="466">
        <v>0</v>
      </c>
      <c r="E303" s="466">
        <v>0</v>
      </c>
      <c r="F303" s="466">
        <v>0</v>
      </c>
      <c r="G303" s="466">
        <v>0</v>
      </c>
      <c r="H303" s="466">
        <v>0</v>
      </c>
      <c r="I303" s="467">
        <v>32580.5</v>
      </c>
    </row>
    <row r="304" spans="1:9">
      <c r="A304" s="460" t="s">
        <v>908</v>
      </c>
      <c r="B304" s="460" t="s">
        <v>909</v>
      </c>
      <c r="C304" s="460" t="s">
        <v>364</v>
      </c>
      <c r="D304" s="466">
        <v>0</v>
      </c>
      <c r="E304" s="466">
        <v>0</v>
      </c>
      <c r="F304" s="466">
        <v>0</v>
      </c>
      <c r="G304" s="466">
        <v>0</v>
      </c>
      <c r="H304" s="466">
        <v>0</v>
      </c>
      <c r="I304" s="467">
        <v>2994</v>
      </c>
    </row>
    <row r="305" spans="1:9">
      <c r="A305" s="460" t="s">
        <v>910</v>
      </c>
      <c r="B305" s="460" t="s">
        <v>911</v>
      </c>
      <c r="C305" s="460" t="s">
        <v>364</v>
      </c>
      <c r="D305" s="466">
        <v>0</v>
      </c>
      <c r="E305" s="466">
        <v>0</v>
      </c>
      <c r="F305" s="466">
        <v>0</v>
      </c>
      <c r="G305" s="466">
        <v>0</v>
      </c>
      <c r="H305" s="466">
        <v>0</v>
      </c>
      <c r="I305" s="467">
        <v>9816.98</v>
      </c>
    </row>
    <row r="306" spans="1:9">
      <c r="A306" s="460" t="s">
        <v>912</v>
      </c>
      <c r="B306" s="460" t="s">
        <v>913</v>
      </c>
      <c r="C306" s="460" t="s">
        <v>364</v>
      </c>
      <c r="D306" s="466">
        <v>0</v>
      </c>
      <c r="E306" s="466">
        <v>0</v>
      </c>
      <c r="F306" s="466">
        <v>0</v>
      </c>
      <c r="G306" s="466">
        <v>0</v>
      </c>
      <c r="H306" s="466">
        <v>0</v>
      </c>
      <c r="I306" s="467">
        <v>860</v>
      </c>
    </row>
    <row r="307" spans="1:9">
      <c r="A307" s="460" t="s">
        <v>914</v>
      </c>
      <c r="B307" s="460" t="s">
        <v>915</v>
      </c>
      <c r="C307" s="460" t="s">
        <v>364</v>
      </c>
      <c r="D307" s="466">
        <v>0</v>
      </c>
      <c r="E307" s="466">
        <v>0</v>
      </c>
      <c r="F307" s="466">
        <v>0</v>
      </c>
      <c r="G307" s="466">
        <v>0</v>
      </c>
      <c r="H307" s="466">
        <v>0</v>
      </c>
      <c r="I307" s="467">
        <v>9416.17</v>
      </c>
    </row>
    <row r="308" spans="1:9">
      <c r="A308" s="460" t="s">
        <v>916</v>
      </c>
      <c r="B308" s="460" t="s">
        <v>917</v>
      </c>
      <c r="C308" s="460" t="s">
        <v>364</v>
      </c>
      <c r="D308" s="466">
        <v>0</v>
      </c>
      <c r="E308" s="466">
        <v>0</v>
      </c>
      <c r="F308" s="466">
        <v>0</v>
      </c>
      <c r="G308" s="466">
        <v>0</v>
      </c>
      <c r="H308" s="466">
        <v>0</v>
      </c>
      <c r="I308" s="467">
        <v>89.87</v>
      </c>
    </row>
    <row r="309" spans="1:9">
      <c r="A309" s="460" t="s">
        <v>918</v>
      </c>
      <c r="B309" s="460" t="s">
        <v>919</v>
      </c>
      <c r="C309" s="460" t="s">
        <v>364</v>
      </c>
      <c r="D309" s="466">
        <v>0</v>
      </c>
      <c r="E309" s="466">
        <v>0</v>
      </c>
      <c r="F309" s="466">
        <v>0</v>
      </c>
      <c r="G309" s="466">
        <v>0</v>
      </c>
      <c r="H309" s="466">
        <v>0</v>
      </c>
      <c r="I309" s="467">
        <v>3310.77</v>
      </c>
    </row>
    <row r="310" spans="1:9">
      <c r="A310" s="460" t="s">
        <v>920</v>
      </c>
      <c r="B310" s="460" t="s">
        <v>921</v>
      </c>
      <c r="C310" s="460" t="s">
        <v>364</v>
      </c>
      <c r="D310" s="466">
        <v>0</v>
      </c>
      <c r="E310" s="466">
        <v>0</v>
      </c>
      <c r="F310" s="466">
        <v>0</v>
      </c>
      <c r="G310" s="466">
        <v>0</v>
      </c>
      <c r="H310" s="466">
        <v>0</v>
      </c>
      <c r="I310" s="467">
        <v>30796.03</v>
      </c>
    </row>
    <row r="311" spans="1:9">
      <c r="A311" s="460" t="s">
        <v>922</v>
      </c>
      <c r="B311" s="460" t="s">
        <v>923</v>
      </c>
      <c r="C311" s="460" t="s">
        <v>364</v>
      </c>
      <c r="D311" s="466">
        <v>0</v>
      </c>
      <c r="E311" s="466">
        <v>0</v>
      </c>
      <c r="F311" s="466">
        <v>0</v>
      </c>
      <c r="G311" s="466">
        <v>0</v>
      </c>
      <c r="H311" s="466">
        <v>0</v>
      </c>
      <c r="I311" s="467">
        <v>6854.22</v>
      </c>
    </row>
    <row r="312" spans="1:9">
      <c r="A312" s="460" t="s">
        <v>924</v>
      </c>
      <c r="B312" s="460" t="s">
        <v>925</v>
      </c>
      <c r="C312" s="460" t="s">
        <v>364</v>
      </c>
      <c r="D312" s="466">
        <v>0</v>
      </c>
      <c r="E312" s="466">
        <v>0</v>
      </c>
      <c r="F312" s="466">
        <v>0</v>
      </c>
      <c r="G312" s="466">
        <v>0</v>
      </c>
      <c r="H312" s="466">
        <v>0</v>
      </c>
      <c r="I312" s="467">
        <v>44983</v>
      </c>
    </row>
    <row r="313" spans="1:9">
      <c r="A313" s="460" t="s">
        <v>926</v>
      </c>
      <c r="B313" s="460" t="s">
        <v>927</v>
      </c>
      <c r="C313" s="460" t="s">
        <v>364</v>
      </c>
      <c r="D313" s="466">
        <v>0</v>
      </c>
      <c r="E313" s="466">
        <v>0</v>
      </c>
      <c r="F313" s="466">
        <v>0</v>
      </c>
      <c r="G313" s="466">
        <v>0</v>
      </c>
      <c r="H313" s="466">
        <v>0</v>
      </c>
      <c r="I313" s="467">
        <v>35010.44</v>
      </c>
    </row>
    <row r="314" spans="1:9">
      <c r="A314" s="460" t="s">
        <v>928</v>
      </c>
      <c r="B314" s="460" t="s">
        <v>929</v>
      </c>
      <c r="C314" s="460" t="s">
        <v>364</v>
      </c>
      <c r="D314" s="466">
        <v>0</v>
      </c>
      <c r="E314" s="466">
        <v>0</v>
      </c>
      <c r="F314" s="466">
        <v>0</v>
      </c>
      <c r="G314" s="466">
        <v>0</v>
      </c>
      <c r="H314" s="466">
        <v>0</v>
      </c>
      <c r="I314" s="467">
        <v>135954</v>
      </c>
    </row>
    <row r="315" spans="1:9">
      <c r="A315" s="460" t="s">
        <v>886</v>
      </c>
      <c r="B315" s="460" t="s">
        <v>887</v>
      </c>
      <c r="C315" s="460" t="s">
        <v>364</v>
      </c>
      <c r="D315" s="466">
        <v>0</v>
      </c>
      <c r="E315" s="466">
        <v>0</v>
      </c>
      <c r="F315" s="466">
        <v>0</v>
      </c>
      <c r="G315" s="466">
        <v>0</v>
      </c>
      <c r="H315" s="466">
        <v>0</v>
      </c>
      <c r="I315" s="467">
        <v>0</v>
      </c>
    </row>
    <row r="316" spans="1:9">
      <c r="A316" s="460" t="s">
        <v>888</v>
      </c>
      <c r="B316" s="460" t="s">
        <v>454</v>
      </c>
      <c r="C316" s="460" t="s">
        <v>364</v>
      </c>
      <c r="D316" s="466">
        <v>0</v>
      </c>
      <c r="E316" s="466">
        <v>0</v>
      </c>
      <c r="F316" s="466">
        <v>0</v>
      </c>
      <c r="G316" s="466">
        <v>0</v>
      </c>
      <c r="H316" s="466">
        <v>0</v>
      </c>
      <c r="I316" s="467">
        <v>0</v>
      </c>
    </row>
    <row r="317" spans="1:9">
      <c r="A317" s="460" t="s">
        <v>1093</v>
      </c>
      <c r="B317" s="460" t="s">
        <v>893</v>
      </c>
      <c r="C317" s="460" t="s">
        <v>364</v>
      </c>
      <c r="D317" s="466">
        <v>3464771</v>
      </c>
      <c r="E317" s="466">
        <v>0</v>
      </c>
      <c r="F317" s="466">
        <v>3464771</v>
      </c>
      <c r="G317" s="466">
        <v>0</v>
      </c>
      <c r="H317" s="466">
        <v>3464771</v>
      </c>
      <c r="I317" s="467">
        <v>0</v>
      </c>
    </row>
    <row r="318" spans="1:9">
      <c r="A318" s="460" t="s">
        <v>1094</v>
      </c>
      <c r="B318" s="460" t="s">
        <v>895</v>
      </c>
      <c r="C318" s="460" t="s">
        <v>364</v>
      </c>
      <c r="D318" s="466">
        <v>18390.36</v>
      </c>
      <c r="E318" s="466">
        <v>0</v>
      </c>
      <c r="F318" s="466">
        <v>18390.36</v>
      </c>
      <c r="G318" s="466">
        <v>0</v>
      </c>
      <c r="H318" s="466">
        <v>18390.36</v>
      </c>
      <c r="I318" s="467">
        <v>0</v>
      </c>
    </row>
    <row r="319" spans="1:9">
      <c r="A319" s="460" t="s">
        <v>1095</v>
      </c>
      <c r="B319" s="460" t="s">
        <v>1096</v>
      </c>
      <c r="C319" s="460" t="s">
        <v>364</v>
      </c>
      <c r="D319" s="466">
        <v>57182</v>
      </c>
      <c r="E319" s="466">
        <v>0</v>
      </c>
      <c r="F319" s="466">
        <v>57182</v>
      </c>
      <c r="G319" s="466">
        <v>0</v>
      </c>
      <c r="H319" s="466">
        <v>57182</v>
      </c>
      <c r="I319" s="467">
        <v>0</v>
      </c>
    </row>
    <row r="320" spans="1:9">
      <c r="A320" s="460" t="s">
        <v>1097</v>
      </c>
      <c r="B320" s="460" t="s">
        <v>1098</v>
      </c>
      <c r="C320" s="460" t="s">
        <v>364</v>
      </c>
      <c r="D320" s="466">
        <v>168569.60000000001</v>
      </c>
      <c r="E320" s="466">
        <v>0</v>
      </c>
      <c r="F320" s="466">
        <v>168569.60000000001</v>
      </c>
      <c r="G320" s="466">
        <v>0</v>
      </c>
      <c r="H320" s="466">
        <v>168569.60000000001</v>
      </c>
      <c r="I320" s="467">
        <v>0</v>
      </c>
    </row>
    <row r="321" spans="1:10">
      <c r="A321" s="460" t="s">
        <v>1099</v>
      </c>
      <c r="B321" s="460" t="s">
        <v>1100</v>
      </c>
      <c r="C321" s="460" t="s">
        <v>364</v>
      </c>
      <c r="D321" s="466">
        <v>100847.61</v>
      </c>
      <c r="E321" s="466">
        <v>0</v>
      </c>
      <c r="F321" s="466">
        <v>100847.61</v>
      </c>
      <c r="G321" s="466">
        <v>0</v>
      </c>
      <c r="H321" s="466">
        <v>100847.61</v>
      </c>
      <c r="I321" s="467">
        <v>0</v>
      </c>
    </row>
    <row r="322" spans="1:10">
      <c r="A322" s="460" t="s">
        <v>1101</v>
      </c>
      <c r="B322" s="460" t="s">
        <v>1102</v>
      </c>
      <c r="C322" s="460" t="s">
        <v>364</v>
      </c>
      <c r="D322" s="466">
        <v>4858.3900000000003</v>
      </c>
      <c r="E322" s="466">
        <v>0</v>
      </c>
      <c r="F322" s="466">
        <v>4858.3900000000003</v>
      </c>
      <c r="G322" s="466">
        <v>0</v>
      </c>
      <c r="H322" s="466">
        <v>4858.3900000000003</v>
      </c>
      <c r="I322" s="467">
        <v>0</v>
      </c>
    </row>
    <row r="323" spans="1:10">
      <c r="A323" s="460" t="s">
        <v>1103</v>
      </c>
      <c r="B323" s="460" t="s">
        <v>1104</v>
      </c>
      <c r="C323" s="460" t="s">
        <v>364</v>
      </c>
      <c r="D323" s="466">
        <v>32769.85</v>
      </c>
      <c r="E323" s="466">
        <v>0</v>
      </c>
      <c r="F323" s="466">
        <v>32769.85</v>
      </c>
      <c r="G323" s="466">
        <v>0</v>
      </c>
      <c r="H323" s="466">
        <v>32769.85</v>
      </c>
      <c r="I323" s="467">
        <v>0</v>
      </c>
    </row>
    <row r="324" spans="1:10" s="462" customFormat="1">
      <c r="A324" s="461" t="s">
        <v>1105</v>
      </c>
      <c r="B324" s="461" t="s">
        <v>1106</v>
      </c>
      <c r="C324" s="461" t="s">
        <v>364</v>
      </c>
      <c r="D324" s="466">
        <v>33065.64</v>
      </c>
      <c r="E324" s="466">
        <v>0</v>
      </c>
      <c r="F324" s="466">
        <v>33065.64</v>
      </c>
      <c r="G324" s="466">
        <v>0</v>
      </c>
      <c r="H324" s="466">
        <v>33065.64</v>
      </c>
      <c r="I324" s="467">
        <v>0</v>
      </c>
      <c r="J324" s="462" t="s">
        <v>303</v>
      </c>
    </row>
    <row r="325" spans="1:10">
      <c r="A325" s="460" t="s">
        <v>808</v>
      </c>
      <c r="B325" s="460" t="s">
        <v>809</v>
      </c>
      <c r="C325" s="460" t="s">
        <v>364</v>
      </c>
      <c r="D325" s="466">
        <v>1920</v>
      </c>
      <c r="E325" s="466">
        <v>0</v>
      </c>
      <c r="F325" s="466">
        <v>1920</v>
      </c>
      <c r="G325" s="466">
        <v>0</v>
      </c>
      <c r="H325" s="466">
        <v>1920</v>
      </c>
      <c r="I325" s="467">
        <v>0</v>
      </c>
    </row>
    <row r="326" spans="1:10">
      <c r="A326" s="460" t="s">
        <v>1107</v>
      </c>
      <c r="B326" s="460" t="s">
        <v>1108</v>
      </c>
      <c r="C326" s="460" t="s">
        <v>364</v>
      </c>
      <c r="D326" s="466">
        <v>1040</v>
      </c>
      <c r="E326" s="466">
        <v>0</v>
      </c>
      <c r="F326" s="466">
        <v>1040</v>
      </c>
      <c r="G326" s="466">
        <v>0</v>
      </c>
      <c r="H326" s="466">
        <v>1040</v>
      </c>
      <c r="I326" s="467">
        <v>0</v>
      </c>
    </row>
    <row r="327" spans="1:10">
      <c r="A327" s="460" t="s">
        <v>1109</v>
      </c>
      <c r="B327" s="460" t="s">
        <v>911</v>
      </c>
      <c r="C327" s="460" t="s">
        <v>364</v>
      </c>
      <c r="D327" s="466">
        <v>13085.13</v>
      </c>
      <c r="E327" s="466">
        <v>0</v>
      </c>
      <c r="F327" s="466">
        <v>13085.13</v>
      </c>
      <c r="G327" s="466">
        <v>0</v>
      </c>
      <c r="H327" s="466">
        <v>13085.13</v>
      </c>
      <c r="I327" s="467">
        <v>0</v>
      </c>
    </row>
    <row r="328" spans="1:10">
      <c r="A328" s="460" t="s">
        <v>1110</v>
      </c>
      <c r="B328" s="460" t="s">
        <v>1111</v>
      </c>
      <c r="C328" s="460" t="s">
        <v>364</v>
      </c>
      <c r="D328" s="466">
        <v>99200.82</v>
      </c>
      <c r="E328" s="466">
        <v>0</v>
      </c>
      <c r="F328" s="466">
        <v>99200.82</v>
      </c>
      <c r="G328" s="466">
        <v>0</v>
      </c>
      <c r="H328" s="466">
        <v>99200.82</v>
      </c>
      <c r="I328" s="467">
        <v>0</v>
      </c>
    </row>
    <row r="329" spans="1:10">
      <c r="A329" s="460" t="s">
        <v>1112</v>
      </c>
      <c r="B329" s="460" t="s">
        <v>1113</v>
      </c>
      <c r="C329" s="460" t="s">
        <v>364</v>
      </c>
      <c r="D329" s="466">
        <v>25622.51</v>
      </c>
      <c r="E329" s="466">
        <v>0</v>
      </c>
      <c r="F329" s="466">
        <v>25622.51</v>
      </c>
      <c r="G329" s="466">
        <v>0</v>
      </c>
      <c r="H329" s="466">
        <v>25622.51</v>
      </c>
      <c r="I329" s="467">
        <v>0</v>
      </c>
    </row>
    <row r="330" spans="1:10">
      <c r="A330" s="460" t="s">
        <v>1114</v>
      </c>
      <c r="B330" s="460" t="s">
        <v>1115</v>
      </c>
      <c r="C330" s="460" t="s">
        <v>364</v>
      </c>
      <c r="D330" s="466">
        <v>12292.82</v>
      </c>
      <c r="E330" s="466">
        <v>0</v>
      </c>
      <c r="F330" s="466">
        <v>12292.82</v>
      </c>
      <c r="G330" s="466">
        <v>0</v>
      </c>
      <c r="H330" s="466">
        <v>12292.82</v>
      </c>
      <c r="I330" s="467">
        <v>0</v>
      </c>
    </row>
    <row r="331" spans="1:10">
      <c r="A331" s="460" t="s">
        <v>1116</v>
      </c>
      <c r="B331" s="460" t="s">
        <v>1117</v>
      </c>
      <c r="C331" s="460" t="s">
        <v>364</v>
      </c>
      <c r="D331" s="466">
        <v>171360</v>
      </c>
      <c r="E331" s="466">
        <v>0</v>
      </c>
      <c r="F331" s="466">
        <v>171360</v>
      </c>
      <c r="G331" s="466">
        <v>0</v>
      </c>
      <c r="H331" s="466">
        <v>171360</v>
      </c>
      <c r="I331" s="467">
        <v>0</v>
      </c>
    </row>
    <row r="332" spans="1:10">
      <c r="A332" s="460" t="s">
        <v>1118</v>
      </c>
      <c r="B332" s="460" t="s">
        <v>1119</v>
      </c>
      <c r="C332" s="460" t="s">
        <v>364</v>
      </c>
      <c r="D332" s="466">
        <v>133587.35999999999</v>
      </c>
      <c r="E332" s="466">
        <v>0</v>
      </c>
      <c r="F332" s="466">
        <v>133587.35999999999</v>
      </c>
      <c r="G332" s="466">
        <v>0</v>
      </c>
      <c r="H332" s="466">
        <v>133587.35999999999</v>
      </c>
      <c r="I332" s="467">
        <v>0</v>
      </c>
    </row>
    <row r="333" spans="1:10">
      <c r="A333" s="460" t="s">
        <v>1120</v>
      </c>
      <c r="B333" s="460" t="s">
        <v>1071</v>
      </c>
      <c r="C333" s="460" t="s">
        <v>364</v>
      </c>
      <c r="D333" s="466">
        <v>37102.29</v>
      </c>
      <c r="E333" s="466">
        <v>0</v>
      </c>
      <c r="F333" s="466">
        <v>37102.29</v>
      </c>
      <c r="G333" s="466">
        <v>0</v>
      </c>
      <c r="H333" s="466">
        <v>37102.29</v>
      </c>
      <c r="I333" s="467">
        <v>0</v>
      </c>
    </row>
    <row r="334" spans="1:10">
      <c r="A334" s="460" t="s">
        <v>1121</v>
      </c>
      <c r="B334" s="460" t="s">
        <v>1122</v>
      </c>
      <c r="C334" s="460" t="s">
        <v>364</v>
      </c>
      <c r="D334" s="466">
        <v>7252.88</v>
      </c>
      <c r="E334" s="466">
        <v>0</v>
      </c>
      <c r="F334" s="466">
        <v>7252.88</v>
      </c>
      <c r="G334" s="466">
        <v>0</v>
      </c>
      <c r="H334" s="466">
        <v>7252.88</v>
      </c>
      <c r="I334" s="467">
        <v>0</v>
      </c>
    </row>
    <row r="335" spans="1:10">
      <c r="A335" s="460" t="s">
        <v>1123</v>
      </c>
      <c r="B335" s="460" t="s">
        <v>1124</v>
      </c>
      <c r="C335" s="460" t="s">
        <v>364</v>
      </c>
      <c r="D335" s="466">
        <v>38217.300000000003</v>
      </c>
      <c r="E335" s="466">
        <v>0</v>
      </c>
      <c r="F335" s="466">
        <v>38217.300000000003</v>
      </c>
      <c r="G335" s="466">
        <v>0</v>
      </c>
      <c r="H335" s="466">
        <v>38217.300000000003</v>
      </c>
      <c r="I335" s="467">
        <v>0</v>
      </c>
    </row>
    <row r="336" spans="1:10">
      <c r="A336" s="460" t="s">
        <v>1125</v>
      </c>
      <c r="B336" s="460" t="s">
        <v>1126</v>
      </c>
      <c r="C336" s="460" t="s">
        <v>364</v>
      </c>
      <c r="D336" s="466">
        <v>71426.600000000006</v>
      </c>
      <c r="E336" s="466">
        <v>0</v>
      </c>
      <c r="F336" s="466">
        <v>71426.600000000006</v>
      </c>
      <c r="G336" s="466">
        <v>0</v>
      </c>
      <c r="H336" s="466">
        <v>71426.600000000006</v>
      </c>
      <c r="I336" s="467">
        <v>0</v>
      </c>
    </row>
    <row r="337" spans="1:10">
      <c r="A337" s="460" t="s">
        <v>1127</v>
      </c>
      <c r="B337" s="460" t="s">
        <v>1128</v>
      </c>
      <c r="C337" s="460" t="s">
        <v>364</v>
      </c>
      <c r="D337" s="466">
        <v>17910.189999999999</v>
      </c>
      <c r="E337" s="466">
        <v>0</v>
      </c>
      <c r="F337" s="466">
        <v>17910.189999999999</v>
      </c>
      <c r="G337" s="466">
        <v>0</v>
      </c>
      <c r="H337" s="466">
        <v>17910.189999999999</v>
      </c>
      <c r="I337" s="467">
        <v>0</v>
      </c>
    </row>
    <row r="338" spans="1:10" s="471" customFormat="1">
      <c r="A338" s="470" t="s">
        <v>1129</v>
      </c>
      <c r="B338" s="470" t="s">
        <v>929</v>
      </c>
      <c r="C338" s="470" t="s">
        <v>364</v>
      </c>
      <c r="D338" s="466">
        <v>133220</v>
      </c>
      <c r="E338" s="466">
        <v>0</v>
      </c>
      <c r="F338" s="466">
        <v>133220</v>
      </c>
      <c r="G338" s="466">
        <v>0</v>
      </c>
      <c r="H338" s="466">
        <v>133220</v>
      </c>
      <c r="I338" s="467">
        <v>0</v>
      </c>
      <c r="J338" s="471" t="s">
        <v>303</v>
      </c>
    </row>
    <row r="339" spans="1:10">
      <c r="A339" s="460" t="s">
        <v>930</v>
      </c>
      <c r="B339" s="460" t="s">
        <v>931</v>
      </c>
      <c r="C339" s="460" t="s">
        <v>365</v>
      </c>
      <c r="D339" s="466">
        <v>0</v>
      </c>
      <c r="E339" s="466">
        <v>0</v>
      </c>
      <c r="F339" s="466">
        <v>0</v>
      </c>
      <c r="G339" s="466">
        <v>0</v>
      </c>
      <c r="H339" s="466">
        <v>0</v>
      </c>
      <c r="I339" s="467">
        <v>4125607</v>
      </c>
    </row>
    <row r="340" spans="1:10">
      <c r="A340" s="460" t="s">
        <v>932</v>
      </c>
      <c r="B340" s="460" t="s">
        <v>933</v>
      </c>
      <c r="C340" s="460" t="s">
        <v>365</v>
      </c>
      <c r="D340" s="466">
        <v>0</v>
      </c>
      <c r="E340" s="466">
        <v>0</v>
      </c>
      <c r="F340" s="466">
        <v>0</v>
      </c>
      <c r="G340" s="466">
        <v>0</v>
      </c>
      <c r="H340" s="466">
        <v>0</v>
      </c>
      <c r="I340" s="467">
        <v>53132.23</v>
      </c>
    </row>
    <row r="341" spans="1:10">
      <c r="A341" s="460" t="s">
        <v>934</v>
      </c>
      <c r="B341" s="460" t="s">
        <v>935</v>
      </c>
      <c r="C341" s="460" t="s">
        <v>365</v>
      </c>
      <c r="D341" s="466">
        <v>0</v>
      </c>
      <c r="E341" s="466">
        <v>0</v>
      </c>
      <c r="F341" s="466">
        <v>0</v>
      </c>
      <c r="G341" s="466">
        <v>0</v>
      </c>
      <c r="H341" s="466">
        <v>0</v>
      </c>
      <c r="I341" s="467">
        <v>10674</v>
      </c>
    </row>
    <row r="342" spans="1:10">
      <c r="A342" s="460" t="s">
        <v>936</v>
      </c>
      <c r="B342" s="460" t="s">
        <v>937</v>
      </c>
      <c r="C342" s="460" t="s">
        <v>365</v>
      </c>
      <c r="D342" s="466">
        <v>0</v>
      </c>
      <c r="E342" s="466">
        <v>0</v>
      </c>
      <c r="F342" s="466">
        <v>0</v>
      </c>
      <c r="G342" s="466">
        <v>0</v>
      </c>
      <c r="H342" s="466">
        <v>0</v>
      </c>
      <c r="I342" s="467">
        <v>132031.73000000001</v>
      </c>
    </row>
    <row r="343" spans="1:10">
      <c r="A343" s="460" t="s">
        <v>938</v>
      </c>
      <c r="B343" s="460" t="s">
        <v>939</v>
      </c>
      <c r="C343" s="460" t="s">
        <v>365</v>
      </c>
      <c r="D343" s="466">
        <v>0</v>
      </c>
      <c r="E343" s="466">
        <v>0</v>
      </c>
      <c r="F343" s="466">
        <v>0</v>
      </c>
      <c r="G343" s="466">
        <v>0</v>
      </c>
      <c r="H343" s="466">
        <v>0</v>
      </c>
      <c r="I343" s="467">
        <v>336334.36</v>
      </c>
    </row>
    <row r="344" spans="1:10">
      <c r="A344" s="460" t="s">
        <v>940</v>
      </c>
      <c r="B344" s="460" t="s">
        <v>941</v>
      </c>
      <c r="C344" s="460" t="s">
        <v>365</v>
      </c>
      <c r="D344" s="466">
        <v>0</v>
      </c>
      <c r="E344" s="466">
        <v>0</v>
      </c>
      <c r="F344" s="466">
        <v>0</v>
      </c>
      <c r="G344" s="466">
        <v>0</v>
      </c>
      <c r="H344" s="466">
        <v>0</v>
      </c>
      <c r="I344" s="467">
        <v>10664.64</v>
      </c>
    </row>
    <row r="345" spans="1:10">
      <c r="A345" s="460" t="s">
        <v>942</v>
      </c>
      <c r="B345" s="460" t="s">
        <v>943</v>
      </c>
      <c r="C345" s="460" t="s">
        <v>365</v>
      </c>
      <c r="D345" s="466">
        <v>0</v>
      </c>
      <c r="E345" s="466">
        <v>0</v>
      </c>
      <c r="F345" s="466">
        <v>0</v>
      </c>
      <c r="G345" s="466">
        <v>0</v>
      </c>
      <c r="H345" s="466">
        <v>0</v>
      </c>
      <c r="I345" s="467">
        <v>171199.01</v>
      </c>
    </row>
    <row r="346" spans="1:10">
      <c r="A346" s="460" t="s">
        <v>944</v>
      </c>
      <c r="B346" s="460" t="s">
        <v>945</v>
      </c>
      <c r="C346" s="460" t="s">
        <v>365</v>
      </c>
      <c r="D346" s="466">
        <v>0</v>
      </c>
      <c r="E346" s="466">
        <v>0</v>
      </c>
      <c r="F346" s="466">
        <v>0</v>
      </c>
      <c r="G346" s="466">
        <v>0</v>
      </c>
      <c r="H346" s="466">
        <v>0</v>
      </c>
      <c r="I346" s="467">
        <v>1392</v>
      </c>
    </row>
    <row r="347" spans="1:10">
      <c r="A347" s="460" t="s">
        <v>946</v>
      </c>
      <c r="B347" s="460" t="s">
        <v>947</v>
      </c>
      <c r="C347" s="460" t="s">
        <v>365</v>
      </c>
      <c r="D347" s="466">
        <v>0</v>
      </c>
      <c r="E347" s="466">
        <v>0</v>
      </c>
      <c r="F347" s="466">
        <v>0</v>
      </c>
      <c r="G347" s="466">
        <v>0</v>
      </c>
      <c r="H347" s="466">
        <v>0</v>
      </c>
      <c r="I347" s="467">
        <v>3771128.4</v>
      </c>
    </row>
    <row r="348" spans="1:10">
      <c r="A348" s="460" t="s">
        <v>948</v>
      </c>
      <c r="B348" s="460" t="s">
        <v>949</v>
      </c>
      <c r="C348" s="460" t="s">
        <v>365</v>
      </c>
      <c r="D348" s="466">
        <v>0</v>
      </c>
      <c r="E348" s="466">
        <v>0</v>
      </c>
      <c r="F348" s="466">
        <v>0</v>
      </c>
      <c r="G348" s="466">
        <v>0</v>
      </c>
      <c r="H348" s="466">
        <v>0</v>
      </c>
      <c r="I348" s="467">
        <v>411788.76</v>
      </c>
    </row>
    <row r="349" spans="1:10">
      <c r="A349" s="460" t="s">
        <v>950</v>
      </c>
      <c r="B349" s="460" t="s">
        <v>951</v>
      </c>
      <c r="C349" s="460" t="s">
        <v>365</v>
      </c>
      <c r="D349" s="466">
        <v>0</v>
      </c>
      <c r="E349" s="466">
        <v>0</v>
      </c>
      <c r="F349" s="466">
        <v>0</v>
      </c>
      <c r="G349" s="466">
        <v>0</v>
      </c>
      <c r="H349" s="466">
        <v>0</v>
      </c>
      <c r="I349" s="467">
        <v>41438.22</v>
      </c>
    </row>
    <row r="350" spans="1:10">
      <c r="A350" s="460" t="s">
        <v>952</v>
      </c>
      <c r="B350" s="460" t="s">
        <v>953</v>
      </c>
      <c r="C350" s="460" t="s">
        <v>365</v>
      </c>
      <c r="D350" s="466">
        <v>0</v>
      </c>
      <c r="E350" s="466">
        <v>0</v>
      </c>
      <c r="F350" s="466">
        <v>0</v>
      </c>
      <c r="G350" s="466">
        <v>0</v>
      </c>
      <c r="H350" s="466">
        <v>0</v>
      </c>
      <c r="I350" s="467">
        <v>8959</v>
      </c>
    </row>
    <row r="351" spans="1:10">
      <c r="A351" s="460" t="s">
        <v>954</v>
      </c>
      <c r="B351" s="460" t="s">
        <v>955</v>
      </c>
      <c r="C351" s="460" t="s">
        <v>365</v>
      </c>
      <c r="D351" s="466">
        <v>0</v>
      </c>
      <c r="E351" s="466">
        <v>0</v>
      </c>
      <c r="F351" s="466">
        <v>0</v>
      </c>
      <c r="G351" s="466">
        <v>0</v>
      </c>
      <c r="H351" s="466">
        <v>0</v>
      </c>
      <c r="I351" s="467">
        <v>64723.73</v>
      </c>
    </row>
    <row r="352" spans="1:10">
      <c r="A352" s="460" t="s">
        <v>956</v>
      </c>
      <c r="B352" s="460" t="s">
        <v>957</v>
      </c>
      <c r="C352" s="460" t="s">
        <v>365</v>
      </c>
      <c r="D352" s="466">
        <v>0</v>
      </c>
      <c r="E352" s="466">
        <v>0</v>
      </c>
      <c r="F352" s="466">
        <v>0</v>
      </c>
      <c r="G352" s="466">
        <v>0</v>
      </c>
      <c r="H352" s="466">
        <v>0</v>
      </c>
      <c r="I352" s="467">
        <v>190865.5</v>
      </c>
    </row>
    <row r="353" spans="1:9">
      <c r="A353" s="460" t="s">
        <v>958</v>
      </c>
      <c r="B353" s="460" t="s">
        <v>959</v>
      </c>
      <c r="C353" s="460" t="s">
        <v>365</v>
      </c>
      <c r="D353" s="466">
        <v>0</v>
      </c>
      <c r="E353" s="466">
        <v>0</v>
      </c>
      <c r="F353" s="466">
        <v>0</v>
      </c>
      <c r="G353" s="466">
        <v>0</v>
      </c>
      <c r="H353" s="466">
        <v>0</v>
      </c>
      <c r="I353" s="467">
        <v>1187.5999999999999</v>
      </c>
    </row>
    <row r="354" spans="1:9">
      <c r="A354" s="460" t="s">
        <v>960</v>
      </c>
      <c r="B354" s="460" t="s">
        <v>961</v>
      </c>
      <c r="C354" s="460" t="s">
        <v>365</v>
      </c>
      <c r="D354" s="466">
        <v>0</v>
      </c>
      <c r="E354" s="466">
        <v>0</v>
      </c>
      <c r="F354" s="466">
        <v>0</v>
      </c>
      <c r="G354" s="466">
        <v>0</v>
      </c>
      <c r="H354" s="466">
        <v>0</v>
      </c>
      <c r="I354" s="467">
        <v>8299.7999999999993</v>
      </c>
    </row>
    <row r="355" spans="1:9">
      <c r="A355" s="460" t="s">
        <v>962</v>
      </c>
      <c r="B355" s="460" t="s">
        <v>963</v>
      </c>
      <c r="C355" s="460" t="s">
        <v>365</v>
      </c>
      <c r="D355" s="466">
        <v>0</v>
      </c>
      <c r="E355" s="466">
        <v>0</v>
      </c>
      <c r="F355" s="466">
        <v>0</v>
      </c>
      <c r="G355" s="466">
        <v>0</v>
      </c>
      <c r="H355" s="466">
        <v>0</v>
      </c>
      <c r="I355" s="467">
        <v>331572.78000000003</v>
      </c>
    </row>
    <row r="356" spans="1:9">
      <c r="A356" s="460" t="s">
        <v>964</v>
      </c>
      <c r="B356" s="460" t="s">
        <v>965</v>
      </c>
      <c r="C356" s="460" t="s">
        <v>365</v>
      </c>
      <c r="D356" s="466">
        <v>0</v>
      </c>
      <c r="E356" s="466">
        <v>0</v>
      </c>
      <c r="F356" s="466">
        <v>0</v>
      </c>
      <c r="G356" s="466">
        <v>0</v>
      </c>
      <c r="H356" s="466">
        <v>0</v>
      </c>
      <c r="I356" s="467">
        <v>45705.67</v>
      </c>
    </row>
    <row r="357" spans="1:9">
      <c r="A357" s="460" t="s">
        <v>966</v>
      </c>
      <c r="B357" s="460" t="s">
        <v>967</v>
      </c>
      <c r="C357" s="460" t="s">
        <v>365</v>
      </c>
      <c r="D357" s="466">
        <v>0</v>
      </c>
      <c r="E357" s="466">
        <v>0</v>
      </c>
      <c r="F357" s="466">
        <v>0</v>
      </c>
      <c r="G357" s="466">
        <v>0</v>
      </c>
      <c r="H357" s="466">
        <v>0</v>
      </c>
      <c r="I357" s="467">
        <v>-7.0000000000000007E-2</v>
      </c>
    </row>
    <row r="358" spans="1:9">
      <c r="A358" s="460" t="s">
        <v>968</v>
      </c>
      <c r="B358" s="460" t="s">
        <v>969</v>
      </c>
      <c r="C358" s="460" t="s">
        <v>365</v>
      </c>
      <c r="D358" s="466">
        <v>0</v>
      </c>
      <c r="E358" s="466">
        <v>0</v>
      </c>
      <c r="F358" s="466">
        <v>0</v>
      </c>
      <c r="G358" s="466">
        <v>0</v>
      </c>
      <c r="H358" s="466">
        <v>0</v>
      </c>
      <c r="I358" s="467">
        <v>173980.73</v>
      </c>
    </row>
    <row r="359" spans="1:9">
      <c r="A359" s="460" t="s">
        <v>970</v>
      </c>
      <c r="B359" s="460" t="s">
        <v>971</v>
      </c>
      <c r="C359" s="460" t="s">
        <v>365</v>
      </c>
      <c r="D359" s="466">
        <v>0</v>
      </c>
      <c r="E359" s="466">
        <v>0</v>
      </c>
      <c r="F359" s="466">
        <v>0</v>
      </c>
      <c r="G359" s="466">
        <v>0</v>
      </c>
      <c r="H359" s="466">
        <v>0</v>
      </c>
      <c r="I359" s="467">
        <v>133913.1</v>
      </c>
    </row>
    <row r="360" spans="1:9">
      <c r="A360" s="460" t="s">
        <v>972</v>
      </c>
      <c r="B360" s="460" t="s">
        <v>973</v>
      </c>
      <c r="C360" s="460" t="s">
        <v>365</v>
      </c>
      <c r="D360" s="466">
        <v>0</v>
      </c>
      <c r="E360" s="466">
        <v>0</v>
      </c>
      <c r="F360" s="466">
        <v>0</v>
      </c>
      <c r="G360" s="466">
        <v>0</v>
      </c>
      <c r="H360" s="466">
        <v>0</v>
      </c>
      <c r="I360" s="467">
        <v>19260</v>
      </c>
    </row>
    <row r="361" spans="1:9">
      <c r="A361" s="460" t="s">
        <v>974</v>
      </c>
      <c r="B361" s="460" t="s">
        <v>975</v>
      </c>
      <c r="C361" s="460" t="s">
        <v>365</v>
      </c>
      <c r="D361" s="466">
        <v>0</v>
      </c>
      <c r="E361" s="466">
        <v>0</v>
      </c>
      <c r="F361" s="466">
        <v>0</v>
      </c>
      <c r="G361" s="466">
        <v>0</v>
      </c>
      <c r="H361" s="466">
        <v>0</v>
      </c>
      <c r="I361" s="467">
        <v>67528</v>
      </c>
    </row>
    <row r="362" spans="1:9">
      <c r="A362" s="460" t="s">
        <v>976</v>
      </c>
      <c r="B362" s="460" t="s">
        <v>977</v>
      </c>
      <c r="C362" s="460" t="s">
        <v>365</v>
      </c>
      <c r="D362" s="466">
        <v>0</v>
      </c>
      <c r="E362" s="466">
        <v>0</v>
      </c>
      <c r="F362" s="466">
        <v>0</v>
      </c>
      <c r="G362" s="466">
        <v>0</v>
      </c>
      <c r="H362" s="466">
        <v>0</v>
      </c>
      <c r="I362" s="467">
        <v>1285194.3400000001</v>
      </c>
    </row>
    <row r="363" spans="1:9">
      <c r="A363" s="460" t="s">
        <v>978</v>
      </c>
      <c r="B363" s="460" t="s">
        <v>979</v>
      </c>
      <c r="C363" s="460" t="s">
        <v>365</v>
      </c>
      <c r="D363" s="466">
        <v>0</v>
      </c>
      <c r="E363" s="466">
        <v>0</v>
      </c>
      <c r="F363" s="466">
        <v>0</v>
      </c>
      <c r="G363" s="466">
        <v>0</v>
      </c>
      <c r="H363" s="466">
        <v>0</v>
      </c>
      <c r="I363" s="467">
        <v>5223443.51</v>
      </c>
    </row>
    <row r="364" spans="1:9">
      <c r="A364" s="460" t="s">
        <v>980</v>
      </c>
      <c r="B364" s="460" t="s">
        <v>981</v>
      </c>
      <c r="C364" s="460" t="s">
        <v>365</v>
      </c>
      <c r="D364" s="466">
        <v>0</v>
      </c>
      <c r="E364" s="466">
        <v>0</v>
      </c>
      <c r="F364" s="466">
        <v>0</v>
      </c>
      <c r="G364" s="466">
        <v>0</v>
      </c>
      <c r="H364" s="466">
        <v>0</v>
      </c>
      <c r="I364" s="467">
        <v>12648263.98</v>
      </c>
    </row>
    <row r="365" spans="1:9">
      <c r="A365" s="460" t="s">
        <v>982</v>
      </c>
      <c r="B365" s="460" t="s">
        <v>983</v>
      </c>
      <c r="C365" s="460" t="s">
        <v>365</v>
      </c>
      <c r="D365" s="466">
        <v>0</v>
      </c>
      <c r="E365" s="466">
        <v>0</v>
      </c>
      <c r="F365" s="466">
        <v>0</v>
      </c>
      <c r="G365" s="466">
        <v>0</v>
      </c>
      <c r="H365" s="466">
        <v>0</v>
      </c>
      <c r="I365" s="467">
        <v>735016.3</v>
      </c>
    </row>
    <row r="366" spans="1:9">
      <c r="A366" s="460" t="s">
        <v>984</v>
      </c>
      <c r="B366" s="460" t="s">
        <v>985</v>
      </c>
      <c r="C366" s="460" t="s">
        <v>365</v>
      </c>
      <c r="D366" s="466">
        <v>0</v>
      </c>
      <c r="E366" s="466">
        <v>0</v>
      </c>
      <c r="F366" s="466">
        <v>0</v>
      </c>
      <c r="G366" s="466">
        <v>0</v>
      </c>
      <c r="H366" s="466">
        <v>0</v>
      </c>
      <c r="I366" s="467">
        <v>7426736.4000000004</v>
      </c>
    </row>
    <row r="367" spans="1:9">
      <c r="A367" s="460" t="s">
        <v>986</v>
      </c>
      <c r="B367" s="460" t="s">
        <v>987</v>
      </c>
      <c r="C367" s="460" t="s">
        <v>365</v>
      </c>
      <c r="D367" s="466">
        <v>0</v>
      </c>
      <c r="E367" s="466">
        <v>0</v>
      </c>
      <c r="F367" s="466">
        <v>0</v>
      </c>
      <c r="G367" s="466">
        <v>0</v>
      </c>
      <c r="H367" s="466">
        <v>0</v>
      </c>
      <c r="I367" s="467">
        <v>2295129.79</v>
      </c>
    </row>
    <row r="368" spans="1:9">
      <c r="A368" s="460" t="s">
        <v>889</v>
      </c>
      <c r="B368" s="460" t="s">
        <v>890</v>
      </c>
      <c r="C368" s="460" t="s">
        <v>365</v>
      </c>
      <c r="D368" s="466">
        <v>0</v>
      </c>
      <c r="E368" s="466">
        <v>0</v>
      </c>
      <c r="F368" s="466">
        <v>0</v>
      </c>
      <c r="G368" s="466">
        <v>0</v>
      </c>
      <c r="H368" s="466">
        <v>0</v>
      </c>
      <c r="I368" s="467">
        <v>13808924.630000001</v>
      </c>
    </row>
    <row r="369" spans="1:9">
      <c r="A369" s="460" t="s">
        <v>988</v>
      </c>
      <c r="B369" s="460" t="s">
        <v>989</v>
      </c>
      <c r="C369" s="460" t="s">
        <v>365</v>
      </c>
      <c r="D369" s="466">
        <v>0</v>
      </c>
      <c r="E369" s="466">
        <v>0</v>
      </c>
      <c r="F369" s="466">
        <v>0</v>
      </c>
      <c r="G369" s="466">
        <v>0</v>
      </c>
      <c r="H369" s="466">
        <v>0</v>
      </c>
      <c r="I369" s="467">
        <v>3516481.47</v>
      </c>
    </row>
    <row r="370" spans="1:9">
      <c r="A370" s="460" t="s">
        <v>990</v>
      </c>
      <c r="B370" s="460" t="s">
        <v>991</v>
      </c>
      <c r="C370" s="460" t="s">
        <v>365</v>
      </c>
      <c r="D370" s="466">
        <v>0</v>
      </c>
      <c r="E370" s="466">
        <v>0</v>
      </c>
      <c r="F370" s="466">
        <v>0</v>
      </c>
      <c r="G370" s="466">
        <v>0</v>
      </c>
      <c r="H370" s="466">
        <v>0</v>
      </c>
      <c r="I370" s="467">
        <v>0</v>
      </c>
    </row>
    <row r="371" spans="1:9">
      <c r="A371" s="460" t="s">
        <v>992</v>
      </c>
      <c r="B371" s="460" t="s">
        <v>993</v>
      </c>
      <c r="C371" s="460" t="s">
        <v>365</v>
      </c>
      <c r="D371" s="466">
        <v>0</v>
      </c>
      <c r="E371" s="466">
        <v>0</v>
      </c>
      <c r="F371" s="466">
        <v>0</v>
      </c>
      <c r="G371" s="466">
        <v>0</v>
      </c>
      <c r="H371" s="466">
        <v>0</v>
      </c>
      <c r="I371" s="467">
        <v>0</v>
      </c>
    </row>
    <row r="372" spans="1:9">
      <c r="A372" s="460" t="s">
        <v>994</v>
      </c>
      <c r="B372" s="460" t="s">
        <v>995</v>
      </c>
      <c r="C372" s="460" t="s">
        <v>365</v>
      </c>
      <c r="D372" s="466">
        <v>0</v>
      </c>
      <c r="E372" s="466">
        <v>0</v>
      </c>
      <c r="F372" s="466">
        <v>0</v>
      </c>
      <c r="G372" s="466">
        <v>0</v>
      </c>
      <c r="H372" s="466">
        <v>0</v>
      </c>
      <c r="I372" s="467">
        <v>0</v>
      </c>
    </row>
    <row r="373" spans="1:9">
      <c r="A373" s="460" t="s">
        <v>996</v>
      </c>
      <c r="B373" s="460" t="s">
        <v>997</v>
      </c>
      <c r="C373" s="460" t="s">
        <v>365</v>
      </c>
      <c r="D373" s="466">
        <v>0</v>
      </c>
      <c r="E373" s="466">
        <v>0</v>
      </c>
      <c r="F373" s="466">
        <v>0</v>
      </c>
      <c r="G373" s="466">
        <v>0</v>
      </c>
      <c r="H373" s="466">
        <v>0</v>
      </c>
      <c r="I373" s="467">
        <v>61356.05</v>
      </c>
    </row>
    <row r="374" spans="1:9">
      <c r="A374" s="460" t="s">
        <v>998</v>
      </c>
      <c r="B374" s="460" t="s">
        <v>999</v>
      </c>
      <c r="C374" s="460" t="s">
        <v>365</v>
      </c>
      <c r="D374" s="466">
        <v>0</v>
      </c>
      <c r="E374" s="466">
        <v>0</v>
      </c>
      <c r="F374" s="466">
        <v>0</v>
      </c>
      <c r="G374" s="466">
        <v>0</v>
      </c>
      <c r="H374" s="466">
        <v>0</v>
      </c>
      <c r="I374" s="467">
        <v>60000</v>
      </c>
    </row>
    <row r="375" spans="1:9">
      <c r="A375" s="460" t="s">
        <v>1000</v>
      </c>
      <c r="B375" s="460" t="s">
        <v>1001</v>
      </c>
      <c r="C375" s="460" t="s">
        <v>365</v>
      </c>
      <c r="D375" s="466">
        <v>0</v>
      </c>
      <c r="E375" s="466">
        <v>0</v>
      </c>
      <c r="F375" s="466">
        <v>0</v>
      </c>
      <c r="G375" s="466">
        <v>0</v>
      </c>
      <c r="H375" s="466">
        <v>0</v>
      </c>
      <c r="I375" s="467">
        <v>100146.05</v>
      </c>
    </row>
    <row r="376" spans="1:9">
      <c r="A376" s="460" t="s">
        <v>1002</v>
      </c>
      <c r="B376" s="460" t="s">
        <v>1003</v>
      </c>
      <c r="C376" s="460" t="s">
        <v>365</v>
      </c>
      <c r="D376" s="466">
        <v>0</v>
      </c>
      <c r="E376" s="466">
        <v>0</v>
      </c>
      <c r="F376" s="466">
        <v>0</v>
      </c>
      <c r="G376" s="466">
        <v>0</v>
      </c>
      <c r="H376" s="466">
        <v>0</v>
      </c>
      <c r="I376" s="467">
        <v>72361.5</v>
      </c>
    </row>
    <row r="377" spans="1:9">
      <c r="A377" s="460" t="s">
        <v>1004</v>
      </c>
      <c r="B377" s="460" t="s">
        <v>1005</v>
      </c>
      <c r="C377" s="460" t="s">
        <v>365</v>
      </c>
      <c r="D377" s="466">
        <v>0</v>
      </c>
      <c r="E377" s="466">
        <v>0</v>
      </c>
      <c r="F377" s="466">
        <v>0</v>
      </c>
      <c r="G377" s="466">
        <v>0</v>
      </c>
      <c r="H377" s="466">
        <v>0</v>
      </c>
      <c r="I377" s="467">
        <v>49627.5</v>
      </c>
    </row>
    <row r="378" spans="1:9">
      <c r="A378" s="460" t="s">
        <v>1006</v>
      </c>
      <c r="B378" s="460" t="s">
        <v>1007</v>
      </c>
      <c r="C378" s="460" t="s">
        <v>365</v>
      </c>
      <c r="D378" s="466">
        <v>0</v>
      </c>
      <c r="E378" s="466">
        <v>0</v>
      </c>
      <c r="F378" s="466">
        <v>0</v>
      </c>
      <c r="G378" s="466">
        <v>0</v>
      </c>
      <c r="H378" s="466">
        <v>0</v>
      </c>
      <c r="I378" s="467">
        <v>0</v>
      </c>
    </row>
    <row r="379" spans="1:9">
      <c r="A379" s="460" t="s">
        <v>1008</v>
      </c>
      <c r="B379" s="460" t="s">
        <v>1009</v>
      </c>
      <c r="C379" s="460" t="s">
        <v>365</v>
      </c>
      <c r="D379" s="466">
        <v>0</v>
      </c>
      <c r="E379" s="466">
        <v>0</v>
      </c>
      <c r="F379" s="466">
        <v>0</v>
      </c>
      <c r="G379" s="466">
        <v>0</v>
      </c>
      <c r="H379" s="466">
        <v>0</v>
      </c>
      <c r="I379" s="467">
        <v>8441</v>
      </c>
    </row>
    <row r="380" spans="1:9">
      <c r="A380" s="460" t="s">
        <v>1010</v>
      </c>
      <c r="B380" s="460" t="s">
        <v>1011</v>
      </c>
      <c r="C380" s="460" t="s">
        <v>365</v>
      </c>
      <c r="D380" s="466">
        <v>0</v>
      </c>
      <c r="E380" s="466">
        <v>0</v>
      </c>
      <c r="F380" s="466">
        <v>0</v>
      </c>
      <c r="G380" s="466">
        <v>0</v>
      </c>
      <c r="H380" s="466">
        <v>0</v>
      </c>
      <c r="I380" s="467">
        <v>30556.5</v>
      </c>
    </row>
    <row r="381" spans="1:9">
      <c r="A381" s="460" t="s">
        <v>1012</v>
      </c>
      <c r="B381" s="460" t="s">
        <v>1013</v>
      </c>
      <c r="C381" s="460" t="s">
        <v>365</v>
      </c>
      <c r="D381" s="466">
        <v>0</v>
      </c>
      <c r="E381" s="466">
        <v>0</v>
      </c>
      <c r="F381" s="466">
        <v>0</v>
      </c>
      <c r="G381" s="466">
        <v>0</v>
      </c>
      <c r="H381" s="466">
        <v>0</v>
      </c>
      <c r="I381" s="467">
        <v>11238</v>
      </c>
    </row>
    <row r="382" spans="1:9">
      <c r="A382" s="460" t="s">
        <v>1014</v>
      </c>
      <c r="B382" s="460" t="s">
        <v>1015</v>
      </c>
      <c r="C382" s="460" t="s">
        <v>365</v>
      </c>
      <c r="D382" s="466">
        <v>0</v>
      </c>
      <c r="E382" s="466">
        <v>0</v>
      </c>
      <c r="F382" s="466">
        <v>0</v>
      </c>
      <c r="G382" s="466">
        <v>0</v>
      </c>
      <c r="H382" s="466">
        <v>0</v>
      </c>
      <c r="I382" s="467">
        <v>6350809.5</v>
      </c>
    </row>
    <row r="383" spans="1:9">
      <c r="A383" s="460" t="s">
        <v>1016</v>
      </c>
      <c r="B383" s="460" t="s">
        <v>1017</v>
      </c>
      <c r="C383" s="460" t="s">
        <v>365</v>
      </c>
      <c r="D383" s="466">
        <v>0</v>
      </c>
      <c r="E383" s="466">
        <v>0</v>
      </c>
      <c r="F383" s="466">
        <v>0</v>
      </c>
      <c r="G383" s="466">
        <v>0</v>
      </c>
      <c r="H383" s="466">
        <v>0</v>
      </c>
      <c r="I383" s="467">
        <v>85953.89</v>
      </c>
    </row>
    <row r="384" spans="1:9">
      <c r="A384" s="460" t="s">
        <v>1018</v>
      </c>
      <c r="B384" s="460" t="s">
        <v>1019</v>
      </c>
      <c r="C384" s="460" t="s">
        <v>365</v>
      </c>
      <c r="D384" s="466">
        <v>0</v>
      </c>
      <c r="E384" s="466">
        <v>0</v>
      </c>
      <c r="F384" s="466">
        <v>0</v>
      </c>
      <c r="G384" s="466">
        <v>0</v>
      </c>
      <c r="H384" s="466">
        <v>0</v>
      </c>
      <c r="I384" s="467">
        <v>244288</v>
      </c>
    </row>
    <row r="385" spans="1:9">
      <c r="A385" s="460" t="s">
        <v>1020</v>
      </c>
      <c r="B385" s="460" t="s">
        <v>1021</v>
      </c>
      <c r="C385" s="460" t="s">
        <v>365</v>
      </c>
      <c r="D385" s="466">
        <v>0</v>
      </c>
      <c r="E385" s="466">
        <v>0</v>
      </c>
      <c r="F385" s="466">
        <v>0</v>
      </c>
      <c r="G385" s="466">
        <v>0</v>
      </c>
      <c r="H385" s="466">
        <v>0</v>
      </c>
      <c r="I385" s="467">
        <v>239243.95</v>
      </c>
    </row>
    <row r="386" spans="1:9">
      <c r="A386" s="460" t="s">
        <v>1022</v>
      </c>
      <c r="B386" s="460" t="s">
        <v>1023</v>
      </c>
      <c r="C386" s="460" t="s">
        <v>365</v>
      </c>
      <c r="D386" s="466">
        <v>0</v>
      </c>
      <c r="E386" s="466">
        <v>0</v>
      </c>
      <c r="F386" s="466">
        <v>0</v>
      </c>
      <c r="G386" s="466">
        <v>0</v>
      </c>
      <c r="H386" s="466">
        <v>0</v>
      </c>
      <c r="I386" s="467">
        <v>147018.85</v>
      </c>
    </row>
    <row r="387" spans="1:9">
      <c r="A387" s="460" t="s">
        <v>1024</v>
      </c>
      <c r="B387" s="460" t="s">
        <v>1025</v>
      </c>
      <c r="C387" s="460" t="s">
        <v>365</v>
      </c>
      <c r="D387" s="466">
        <v>0</v>
      </c>
      <c r="E387" s="466">
        <v>0</v>
      </c>
      <c r="F387" s="466">
        <v>0</v>
      </c>
      <c r="G387" s="466">
        <v>0</v>
      </c>
      <c r="H387" s="466">
        <v>0</v>
      </c>
      <c r="I387" s="467">
        <v>43191.55</v>
      </c>
    </row>
    <row r="388" spans="1:9">
      <c r="A388" s="460" t="s">
        <v>1026</v>
      </c>
      <c r="B388" s="460" t="s">
        <v>1027</v>
      </c>
      <c r="C388" s="460" t="s">
        <v>365</v>
      </c>
      <c r="D388" s="466">
        <v>0</v>
      </c>
      <c r="E388" s="466">
        <v>0</v>
      </c>
      <c r="F388" s="466">
        <v>0</v>
      </c>
      <c r="G388" s="466">
        <v>0</v>
      </c>
      <c r="H388" s="466">
        <v>0</v>
      </c>
      <c r="I388" s="467">
        <v>246833.72</v>
      </c>
    </row>
    <row r="389" spans="1:9">
      <c r="A389" s="460" t="s">
        <v>1028</v>
      </c>
      <c r="B389" s="460" t="s">
        <v>1029</v>
      </c>
      <c r="C389" s="460" t="s">
        <v>365</v>
      </c>
      <c r="D389" s="466">
        <v>0</v>
      </c>
      <c r="E389" s="466">
        <v>0</v>
      </c>
      <c r="F389" s="466">
        <v>0</v>
      </c>
      <c r="G389" s="466">
        <v>0</v>
      </c>
      <c r="H389" s="466">
        <v>0</v>
      </c>
      <c r="I389" s="467">
        <v>414329.01</v>
      </c>
    </row>
    <row r="390" spans="1:9">
      <c r="A390" s="460" t="s">
        <v>1030</v>
      </c>
      <c r="B390" s="460" t="s">
        <v>1031</v>
      </c>
      <c r="C390" s="460" t="s">
        <v>365</v>
      </c>
      <c r="D390" s="466">
        <v>0</v>
      </c>
      <c r="E390" s="466">
        <v>0</v>
      </c>
      <c r="F390" s="466">
        <v>0</v>
      </c>
      <c r="G390" s="466">
        <v>0</v>
      </c>
      <c r="H390" s="466">
        <v>0</v>
      </c>
      <c r="I390" s="467">
        <v>364390.01</v>
      </c>
    </row>
    <row r="391" spans="1:9">
      <c r="A391" s="460" t="s">
        <v>1032</v>
      </c>
      <c r="B391" s="460" t="s">
        <v>1033</v>
      </c>
      <c r="C391" s="460" t="s">
        <v>365</v>
      </c>
      <c r="D391" s="466">
        <v>0</v>
      </c>
      <c r="E391" s="466">
        <v>0</v>
      </c>
      <c r="F391" s="466">
        <v>0</v>
      </c>
      <c r="G391" s="466">
        <v>0</v>
      </c>
      <c r="H391" s="466">
        <v>0</v>
      </c>
      <c r="I391" s="467">
        <v>132511.37</v>
      </c>
    </row>
    <row r="392" spans="1:9">
      <c r="A392" s="460" t="s">
        <v>1034</v>
      </c>
      <c r="B392" s="460" t="s">
        <v>1035</v>
      </c>
      <c r="C392" s="460" t="s">
        <v>365</v>
      </c>
      <c r="D392" s="466">
        <v>0</v>
      </c>
      <c r="E392" s="466">
        <v>0</v>
      </c>
      <c r="F392" s="466">
        <v>0</v>
      </c>
      <c r="G392" s="466">
        <v>0</v>
      </c>
      <c r="H392" s="466">
        <v>0</v>
      </c>
      <c r="I392" s="467">
        <v>4740.1000000000004</v>
      </c>
    </row>
    <row r="393" spans="1:9">
      <c r="A393" s="460" t="s">
        <v>1036</v>
      </c>
      <c r="B393" s="460" t="s">
        <v>1037</v>
      </c>
      <c r="C393" s="460" t="s">
        <v>365</v>
      </c>
      <c r="D393" s="466">
        <v>0</v>
      </c>
      <c r="E393" s="466">
        <v>0</v>
      </c>
      <c r="F393" s="466">
        <v>0</v>
      </c>
      <c r="G393" s="466">
        <v>0</v>
      </c>
      <c r="H393" s="466">
        <v>0</v>
      </c>
      <c r="I393" s="467">
        <v>56964.89</v>
      </c>
    </row>
    <row r="394" spans="1:9">
      <c r="A394" s="460" t="s">
        <v>1038</v>
      </c>
      <c r="B394" s="460" t="s">
        <v>1039</v>
      </c>
      <c r="C394" s="460" t="s">
        <v>365</v>
      </c>
      <c r="D394" s="466">
        <v>0</v>
      </c>
      <c r="E394" s="466">
        <v>0</v>
      </c>
      <c r="F394" s="466">
        <v>0</v>
      </c>
      <c r="G394" s="466">
        <v>0</v>
      </c>
      <c r="H394" s="466">
        <v>0</v>
      </c>
      <c r="I394" s="467">
        <v>34709.86</v>
      </c>
    </row>
    <row r="395" spans="1:9">
      <c r="A395" s="460" t="s">
        <v>1040</v>
      </c>
      <c r="B395" s="460" t="s">
        <v>1041</v>
      </c>
      <c r="C395" s="460" t="s">
        <v>365</v>
      </c>
      <c r="D395" s="466">
        <v>0</v>
      </c>
      <c r="E395" s="466">
        <v>0</v>
      </c>
      <c r="F395" s="466">
        <v>0</v>
      </c>
      <c r="G395" s="466">
        <v>0</v>
      </c>
      <c r="H395" s="466">
        <v>0</v>
      </c>
      <c r="I395" s="467">
        <v>49.17</v>
      </c>
    </row>
    <row r="396" spans="1:9">
      <c r="A396" s="460" t="s">
        <v>1042</v>
      </c>
      <c r="B396" s="460" t="s">
        <v>1043</v>
      </c>
      <c r="C396" s="460" t="s">
        <v>365</v>
      </c>
      <c r="D396" s="466">
        <v>0</v>
      </c>
      <c r="E396" s="466">
        <v>0</v>
      </c>
      <c r="F396" s="466">
        <v>0</v>
      </c>
      <c r="G396" s="466">
        <v>0</v>
      </c>
      <c r="H396" s="466">
        <v>0</v>
      </c>
      <c r="I396" s="467">
        <v>19651.78</v>
      </c>
    </row>
    <row r="397" spans="1:9">
      <c r="A397" s="460" t="s">
        <v>1044</v>
      </c>
      <c r="B397" s="460" t="s">
        <v>1045</v>
      </c>
      <c r="C397" s="460" t="s">
        <v>365</v>
      </c>
      <c r="D397" s="466">
        <v>0</v>
      </c>
      <c r="E397" s="466">
        <v>0</v>
      </c>
      <c r="F397" s="466">
        <v>0</v>
      </c>
      <c r="G397" s="466">
        <v>0</v>
      </c>
      <c r="H397" s="466">
        <v>0</v>
      </c>
      <c r="I397" s="467">
        <v>77638.42</v>
      </c>
    </row>
    <row r="398" spans="1:9">
      <c r="A398" s="460" t="s">
        <v>1046</v>
      </c>
      <c r="B398" s="460" t="s">
        <v>1047</v>
      </c>
      <c r="C398" s="460" t="s">
        <v>365</v>
      </c>
      <c r="D398" s="466">
        <v>0</v>
      </c>
      <c r="E398" s="466">
        <v>0</v>
      </c>
      <c r="F398" s="466">
        <v>0</v>
      </c>
      <c r="G398" s="466">
        <v>0</v>
      </c>
      <c r="H398" s="466">
        <v>0</v>
      </c>
      <c r="I398" s="467">
        <v>60085.53</v>
      </c>
    </row>
    <row r="399" spans="1:9">
      <c r="A399" s="460" t="s">
        <v>810</v>
      </c>
      <c r="B399" s="460" t="s">
        <v>1049</v>
      </c>
      <c r="C399" s="460" t="s">
        <v>365</v>
      </c>
      <c r="D399" s="466">
        <v>0</v>
      </c>
      <c r="E399" s="466">
        <v>0</v>
      </c>
      <c r="F399" s="466">
        <v>0</v>
      </c>
      <c r="G399" s="466">
        <v>0</v>
      </c>
      <c r="H399" s="466">
        <v>0</v>
      </c>
      <c r="I399" s="467">
        <v>0</v>
      </c>
    </row>
    <row r="400" spans="1:9">
      <c r="A400" s="460" t="s">
        <v>1048</v>
      </c>
      <c r="B400" s="460" t="s">
        <v>1049</v>
      </c>
      <c r="C400" s="460" t="s">
        <v>365</v>
      </c>
      <c r="D400" s="466">
        <v>0</v>
      </c>
      <c r="E400" s="466">
        <v>0</v>
      </c>
      <c r="F400" s="466">
        <v>0</v>
      </c>
      <c r="G400" s="466">
        <v>0</v>
      </c>
      <c r="H400" s="466">
        <v>0</v>
      </c>
      <c r="I400" s="467">
        <v>45312.3</v>
      </c>
    </row>
    <row r="401" spans="1:9">
      <c r="A401" s="460" t="s">
        <v>1050</v>
      </c>
      <c r="B401" s="460" t="s">
        <v>1051</v>
      </c>
      <c r="C401" s="460" t="s">
        <v>365</v>
      </c>
      <c r="D401" s="466">
        <v>0</v>
      </c>
      <c r="E401" s="466">
        <v>0</v>
      </c>
      <c r="F401" s="466">
        <v>0</v>
      </c>
      <c r="G401" s="466">
        <v>0</v>
      </c>
      <c r="H401" s="466">
        <v>0</v>
      </c>
      <c r="I401" s="467">
        <v>339353.73</v>
      </c>
    </row>
    <row r="402" spans="1:9">
      <c r="A402" s="460" t="s">
        <v>1052</v>
      </c>
      <c r="B402" s="460" t="s">
        <v>1053</v>
      </c>
      <c r="C402" s="460" t="s">
        <v>365</v>
      </c>
      <c r="D402" s="466">
        <v>0</v>
      </c>
      <c r="E402" s="466">
        <v>0</v>
      </c>
      <c r="F402" s="466">
        <v>0</v>
      </c>
      <c r="G402" s="466">
        <v>0</v>
      </c>
      <c r="H402" s="466">
        <v>0</v>
      </c>
      <c r="I402" s="467">
        <v>247353.09</v>
      </c>
    </row>
    <row r="403" spans="1:9">
      <c r="A403" s="460" t="s">
        <v>1054</v>
      </c>
      <c r="B403" s="460" t="s">
        <v>1055</v>
      </c>
      <c r="C403" s="460" t="s">
        <v>365</v>
      </c>
      <c r="D403" s="466">
        <v>0</v>
      </c>
      <c r="E403" s="466">
        <v>0</v>
      </c>
      <c r="F403" s="466">
        <v>0</v>
      </c>
      <c r="G403" s="466">
        <v>0</v>
      </c>
      <c r="H403" s="466">
        <v>0</v>
      </c>
      <c r="I403" s="467">
        <v>357057</v>
      </c>
    </row>
    <row r="404" spans="1:9">
      <c r="A404" s="460" t="s">
        <v>1056</v>
      </c>
      <c r="B404" s="460" t="s">
        <v>1057</v>
      </c>
      <c r="C404" s="460" t="s">
        <v>365</v>
      </c>
      <c r="D404" s="466">
        <v>0</v>
      </c>
      <c r="E404" s="466">
        <v>0</v>
      </c>
      <c r="F404" s="466">
        <v>0</v>
      </c>
      <c r="G404" s="466">
        <v>0</v>
      </c>
      <c r="H404" s="466">
        <v>0</v>
      </c>
      <c r="I404" s="467">
        <v>77366.600000000006</v>
      </c>
    </row>
    <row r="405" spans="1:9">
      <c r="A405" s="460" t="s">
        <v>1058</v>
      </c>
      <c r="B405" s="460" t="s">
        <v>1059</v>
      </c>
      <c r="C405" s="460" t="s">
        <v>365</v>
      </c>
      <c r="D405" s="466">
        <v>0</v>
      </c>
      <c r="E405" s="466">
        <v>0</v>
      </c>
      <c r="F405" s="466">
        <v>0</v>
      </c>
      <c r="G405" s="466">
        <v>0</v>
      </c>
      <c r="H405" s="466">
        <v>0</v>
      </c>
      <c r="I405" s="467">
        <v>116750.95</v>
      </c>
    </row>
    <row r="406" spans="1:9">
      <c r="A406" s="460" t="s">
        <v>1060</v>
      </c>
      <c r="B406" s="460" t="s">
        <v>1061</v>
      </c>
      <c r="C406" s="460" t="s">
        <v>365</v>
      </c>
      <c r="D406" s="466">
        <v>0</v>
      </c>
      <c r="E406" s="466">
        <v>0</v>
      </c>
      <c r="F406" s="466">
        <v>0</v>
      </c>
      <c r="G406" s="466">
        <v>0</v>
      </c>
      <c r="H406" s="466">
        <v>0</v>
      </c>
      <c r="I406" s="467">
        <v>27883.75</v>
      </c>
    </row>
    <row r="407" spans="1:9">
      <c r="A407" s="460" t="s">
        <v>1062</v>
      </c>
      <c r="B407" s="460" t="s">
        <v>1063</v>
      </c>
      <c r="C407" s="460" t="s">
        <v>365</v>
      </c>
      <c r="D407" s="466">
        <v>0</v>
      </c>
      <c r="E407" s="466">
        <v>0</v>
      </c>
      <c r="F407" s="466">
        <v>0</v>
      </c>
      <c r="G407" s="466">
        <v>0</v>
      </c>
      <c r="H407" s="466">
        <v>0</v>
      </c>
      <c r="I407" s="467">
        <v>0</v>
      </c>
    </row>
    <row r="408" spans="1:9">
      <c r="A408" s="460" t="s">
        <v>1064</v>
      </c>
      <c r="B408" s="460" t="s">
        <v>1065</v>
      </c>
      <c r="C408" s="460" t="s">
        <v>365</v>
      </c>
      <c r="D408" s="466">
        <v>0</v>
      </c>
      <c r="E408" s="466">
        <v>0</v>
      </c>
      <c r="F408" s="466">
        <v>0</v>
      </c>
      <c r="G408" s="466">
        <v>0</v>
      </c>
      <c r="H408" s="466">
        <v>0</v>
      </c>
      <c r="I408" s="467">
        <v>469134.5</v>
      </c>
    </row>
    <row r="409" spans="1:9">
      <c r="A409" s="460" t="s">
        <v>1066</v>
      </c>
      <c r="B409" s="460" t="s">
        <v>1067</v>
      </c>
      <c r="C409" s="460" t="s">
        <v>365</v>
      </c>
      <c r="D409" s="466">
        <v>0</v>
      </c>
      <c r="E409" s="466">
        <v>0</v>
      </c>
      <c r="F409" s="466">
        <v>0</v>
      </c>
      <c r="G409" s="466">
        <v>0</v>
      </c>
      <c r="H409" s="466">
        <v>0</v>
      </c>
      <c r="I409" s="467">
        <v>37450</v>
      </c>
    </row>
    <row r="410" spans="1:9">
      <c r="A410" s="460" t="s">
        <v>1068</v>
      </c>
      <c r="B410" s="460" t="s">
        <v>1069</v>
      </c>
      <c r="C410" s="460" t="s">
        <v>365</v>
      </c>
      <c r="D410" s="466">
        <v>0</v>
      </c>
      <c r="E410" s="466">
        <v>0</v>
      </c>
      <c r="F410" s="466">
        <v>0</v>
      </c>
      <c r="G410" s="466">
        <v>0</v>
      </c>
      <c r="H410" s="466">
        <v>0</v>
      </c>
      <c r="I410" s="467">
        <v>14124843.33</v>
      </c>
    </row>
    <row r="411" spans="1:9">
      <c r="A411" s="460" t="s">
        <v>1070</v>
      </c>
      <c r="B411" s="460" t="s">
        <v>1071</v>
      </c>
      <c r="C411" s="460" t="s">
        <v>365</v>
      </c>
      <c r="D411" s="466">
        <v>0</v>
      </c>
      <c r="E411" s="466">
        <v>0</v>
      </c>
      <c r="F411" s="466">
        <v>0</v>
      </c>
      <c r="G411" s="466">
        <v>0</v>
      </c>
      <c r="H411" s="466">
        <v>0</v>
      </c>
      <c r="I411" s="467">
        <v>285844</v>
      </c>
    </row>
    <row r="412" spans="1:9">
      <c r="A412" s="460" t="s">
        <v>1072</v>
      </c>
      <c r="B412" s="460" t="s">
        <v>811</v>
      </c>
      <c r="C412" s="460" t="s">
        <v>365</v>
      </c>
      <c r="D412" s="466">
        <v>0</v>
      </c>
      <c r="E412" s="466">
        <v>0</v>
      </c>
      <c r="F412" s="466">
        <v>0</v>
      </c>
      <c r="G412" s="466">
        <v>0</v>
      </c>
      <c r="H412" s="466">
        <v>0</v>
      </c>
      <c r="I412" s="467">
        <v>255000</v>
      </c>
    </row>
    <row r="413" spans="1:9">
      <c r="A413" s="460" t="s">
        <v>1074</v>
      </c>
      <c r="B413" s="460" t="s">
        <v>1075</v>
      </c>
      <c r="C413" s="460" t="s">
        <v>365</v>
      </c>
      <c r="D413" s="466">
        <v>0</v>
      </c>
      <c r="E413" s="466">
        <v>0</v>
      </c>
      <c r="F413" s="466">
        <v>0</v>
      </c>
      <c r="G413" s="466">
        <v>0</v>
      </c>
      <c r="H413" s="466">
        <v>0</v>
      </c>
      <c r="I413" s="467">
        <v>73843.460000000006</v>
      </c>
    </row>
    <row r="414" spans="1:9">
      <c r="A414" s="460" t="s">
        <v>1076</v>
      </c>
      <c r="B414" s="460" t="s">
        <v>1077</v>
      </c>
      <c r="C414" s="460" t="s">
        <v>365</v>
      </c>
      <c r="D414" s="466">
        <v>0</v>
      </c>
      <c r="E414" s="466">
        <v>0</v>
      </c>
      <c r="F414" s="466">
        <v>0</v>
      </c>
      <c r="G414" s="466">
        <v>0</v>
      </c>
      <c r="H414" s="466">
        <v>0</v>
      </c>
      <c r="I414" s="467">
        <v>0</v>
      </c>
    </row>
    <row r="415" spans="1:9">
      <c r="A415" s="460" t="s">
        <v>1078</v>
      </c>
      <c r="B415" s="460" t="s">
        <v>1079</v>
      </c>
      <c r="C415" s="460" t="s">
        <v>365</v>
      </c>
      <c r="D415" s="466">
        <v>0</v>
      </c>
      <c r="E415" s="466">
        <v>0</v>
      </c>
      <c r="F415" s="466">
        <v>0</v>
      </c>
      <c r="G415" s="466">
        <v>0</v>
      </c>
      <c r="H415" s="466">
        <v>0</v>
      </c>
      <c r="I415" s="467">
        <v>8860</v>
      </c>
    </row>
    <row r="416" spans="1:9">
      <c r="A416" s="460" t="s">
        <v>1080</v>
      </c>
      <c r="B416" s="460" t="s">
        <v>1081</v>
      </c>
      <c r="C416" s="460" t="s">
        <v>365</v>
      </c>
      <c r="D416" s="466">
        <v>0</v>
      </c>
      <c r="E416" s="466">
        <v>0</v>
      </c>
      <c r="F416" s="466">
        <v>0</v>
      </c>
      <c r="G416" s="466">
        <v>0</v>
      </c>
      <c r="H416" s="466">
        <v>0</v>
      </c>
      <c r="I416" s="467">
        <v>95000</v>
      </c>
    </row>
    <row r="417" spans="1:10">
      <c r="A417" s="460" t="s">
        <v>1082</v>
      </c>
      <c r="B417" s="460" t="s">
        <v>1083</v>
      </c>
      <c r="C417" s="460" t="s">
        <v>365</v>
      </c>
      <c r="D417" s="466">
        <v>0</v>
      </c>
      <c r="E417" s="466">
        <v>0</v>
      </c>
      <c r="F417" s="466">
        <v>0</v>
      </c>
      <c r="G417" s="466">
        <v>0</v>
      </c>
      <c r="H417" s="466">
        <v>0</v>
      </c>
      <c r="I417" s="467">
        <v>539600</v>
      </c>
    </row>
    <row r="418" spans="1:10">
      <c r="A418" s="460" t="s">
        <v>1084</v>
      </c>
      <c r="B418" s="460" t="s">
        <v>1085</v>
      </c>
      <c r="C418" s="460" t="s">
        <v>365</v>
      </c>
      <c r="D418" s="466">
        <v>0</v>
      </c>
      <c r="E418" s="466">
        <v>0</v>
      </c>
      <c r="F418" s="466">
        <v>0</v>
      </c>
      <c r="G418" s="466">
        <v>0</v>
      </c>
      <c r="H418" s="466">
        <v>0</v>
      </c>
      <c r="I418" s="467">
        <v>12702</v>
      </c>
    </row>
    <row r="419" spans="1:10">
      <c r="A419" s="460" t="s">
        <v>1086</v>
      </c>
      <c r="B419" s="460" t="s">
        <v>1087</v>
      </c>
      <c r="C419" s="460" t="s">
        <v>365</v>
      </c>
      <c r="D419" s="466">
        <v>0</v>
      </c>
      <c r="E419" s="466">
        <v>0</v>
      </c>
      <c r="F419" s="466">
        <v>0</v>
      </c>
      <c r="G419" s="466">
        <v>0</v>
      </c>
      <c r="H419" s="466">
        <v>0</v>
      </c>
      <c r="I419" s="467">
        <v>149310</v>
      </c>
    </row>
    <row r="420" spans="1:10">
      <c r="A420" s="460" t="s">
        <v>1088</v>
      </c>
      <c r="B420" s="460" t="s">
        <v>1089</v>
      </c>
      <c r="C420" s="460" t="s">
        <v>365</v>
      </c>
      <c r="D420" s="466">
        <v>0</v>
      </c>
      <c r="E420" s="466">
        <v>0</v>
      </c>
      <c r="F420" s="466">
        <v>0</v>
      </c>
      <c r="G420" s="466">
        <v>0</v>
      </c>
      <c r="H420" s="466">
        <v>0</v>
      </c>
      <c r="I420" s="467">
        <v>298122.34000000003</v>
      </c>
    </row>
    <row r="421" spans="1:10">
      <c r="A421" s="460" t="s">
        <v>1090</v>
      </c>
      <c r="B421" s="460" t="s">
        <v>1091</v>
      </c>
      <c r="C421" s="460" t="s">
        <v>365</v>
      </c>
      <c r="D421" s="466">
        <v>0</v>
      </c>
      <c r="E421" s="466">
        <v>0</v>
      </c>
      <c r="F421" s="466">
        <v>0</v>
      </c>
      <c r="G421" s="466">
        <v>0</v>
      </c>
      <c r="H421" s="466">
        <v>0</v>
      </c>
      <c r="I421" s="467">
        <v>481272.9</v>
      </c>
    </row>
    <row r="422" spans="1:10">
      <c r="A422" s="460" t="s">
        <v>1092</v>
      </c>
      <c r="B422" s="460" t="s">
        <v>1075</v>
      </c>
      <c r="C422" s="460" t="s">
        <v>365</v>
      </c>
      <c r="D422" s="466">
        <v>0</v>
      </c>
      <c r="E422" s="466">
        <v>0</v>
      </c>
      <c r="F422" s="466">
        <v>0</v>
      </c>
      <c r="G422" s="466">
        <v>0</v>
      </c>
      <c r="H422" s="466">
        <v>0</v>
      </c>
      <c r="I422" s="467">
        <v>0</v>
      </c>
    </row>
    <row r="423" spans="1:10">
      <c r="A423" s="460" t="s">
        <v>1130</v>
      </c>
      <c r="B423" s="460" t="s">
        <v>931</v>
      </c>
      <c r="C423" s="460" t="s">
        <v>365</v>
      </c>
      <c r="D423" s="466">
        <v>5533724</v>
      </c>
      <c r="E423" s="466">
        <v>0</v>
      </c>
      <c r="F423" s="466">
        <v>5533724</v>
      </c>
      <c r="G423" s="466">
        <v>-345600</v>
      </c>
      <c r="H423" s="466">
        <v>5188124</v>
      </c>
      <c r="I423" s="467">
        <v>0</v>
      </c>
    </row>
    <row r="424" spans="1:10">
      <c r="A424" s="460" t="s">
        <v>1131</v>
      </c>
      <c r="B424" s="460" t="s">
        <v>933</v>
      </c>
      <c r="C424" s="460" t="s">
        <v>365</v>
      </c>
      <c r="D424" s="466">
        <v>58694.18</v>
      </c>
      <c r="E424" s="466">
        <v>0</v>
      </c>
      <c r="F424" s="466">
        <v>58694.18</v>
      </c>
      <c r="G424" s="466">
        <v>0</v>
      </c>
      <c r="H424" s="466">
        <v>58694.18</v>
      </c>
      <c r="I424" s="467">
        <v>0</v>
      </c>
    </row>
    <row r="425" spans="1:10">
      <c r="A425" s="460" t="s">
        <v>1132</v>
      </c>
      <c r="B425" s="460" t="s">
        <v>935</v>
      </c>
      <c r="C425" s="460" t="s">
        <v>365</v>
      </c>
      <c r="D425" s="466">
        <v>145148</v>
      </c>
      <c r="E425" s="466">
        <v>0</v>
      </c>
      <c r="F425" s="466">
        <v>145148</v>
      </c>
      <c r="G425" s="466">
        <v>0</v>
      </c>
      <c r="H425" s="466">
        <v>145148</v>
      </c>
      <c r="I425" s="467">
        <v>0</v>
      </c>
    </row>
    <row r="426" spans="1:10">
      <c r="A426" s="460" t="s">
        <v>1133</v>
      </c>
      <c r="B426" s="460" t="s">
        <v>937</v>
      </c>
      <c r="C426" s="460" t="s">
        <v>365</v>
      </c>
      <c r="D426" s="466">
        <v>247361</v>
      </c>
      <c r="E426" s="466">
        <v>0</v>
      </c>
      <c r="F426" s="466">
        <v>247361</v>
      </c>
      <c r="G426" s="466">
        <v>0</v>
      </c>
      <c r="H426" s="466">
        <v>247361</v>
      </c>
      <c r="I426" s="467">
        <v>0</v>
      </c>
    </row>
    <row r="427" spans="1:10">
      <c r="A427" s="460" t="s">
        <v>1134</v>
      </c>
      <c r="B427" s="460" t="s">
        <v>939</v>
      </c>
      <c r="C427" s="460" t="s">
        <v>365</v>
      </c>
      <c r="D427" s="466">
        <v>708144.34</v>
      </c>
      <c r="E427" s="466">
        <v>0</v>
      </c>
      <c r="F427" s="466">
        <v>708144.34</v>
      </c>
      <c r="G427" s="466">
        <v>0</v>
      </c>
      <c r="H427" s="466">
        <v>708144.34</v>
      </c>
      <c r="I427" s="467">
        <v>0</v>
      </c>
    </row>
    <row r="428" spans="1:10">
      <c r="A428" s="460" t="s">
        <v>1135</v>
      </c>
      <c r="B428" s="460" t="s">
        <v>941</v>
      </c>
      <c r="C428" s="460" t="s">
        <v>365</v>
      </c>
      <c r="D428" s="466">
        <v>46309.35</v>
      </c>
      <c r="E428" s="466">
        <v>0</v>
      </c>
      <c r="F428" s="466">
        <v>46309.35</v>
      </c>
      <c r="G428" s="466">
        <v>0</v>
      </c>
      <c r="H428" s="466">
        <v>46309.35</v>
      </c>
      <c r="I428" s="467">
        <v>0</v>
      </c>
    </row>
    <row r="429" spans="1:10">
      <c r="A429" s="460" t="s">
        <v>1136</v>
      </c>
      <c r="B429" s="460" t="s">
        <v>943</v>
      </c>
      <c r="C429" s="460" t="s">
        <v>365</v>
      </c>
      <c r="D429" s="466">
        <v>272195.69</v>
      </c>
      <c r="E429" s="466">
        <v>0</v>
      </c>
      <c r="F429" s="466">
        <v>272195.69</v>
      </c>
      <c r="G429" s="466">
        <v>0</v>
      </c>
      <c r="H429" s="466">
        <v>272195.69</v>
      </c>
      <c r="I429" s="467">
        <v>0</v>
      </c>
    </row>
    <row r="430" spans="1:10" s="462" customFormat="1">
      <c r="A430" s="461" t="s">
        <v>1137</v>
      </c>
      <c r="B430" s="461" t="s">
        <v>1138</v>
      </c>
      <c r="C430" s="461" t="s">
        <v>365</v>
      </c>
      <c r="D430" s="466">
        <v>70676</v>
      </c>
      <c r="E430" s="466">
        <v>0</v>
      </c>
      <c r="F430" s="466">
        <v>70676</v>
      </c>
      <c r="G430" s="466">
        <v>0</v>
      </c>
      <c r="H430" s="466">
        <v>70676</v>
      </c>
      <c r="I430" s="467">
        <v>0</v>
      </c>
      <c r="J430" s="462" t="s">
        <v>303</v>
      </c>
    </row>
    <row r="431" spans="1:10">
      <c r="A431" s="460" t="s">
        <v>1139</v>
      </c>
      <c r="B431" s="460" t="s">
        <v>1140</v>
      </c>
      <c r="C431" s="460" t="s">
        <v>365</v>
      </c>
      <c r="D431" s="466">
        <v>11050319.699999999</v>
      </c>
      <c r="E431" s="466">
        <v>0</v>
      </c>
      <c r="F431" s="466">
        <v>11050319.699999999</v>
      </c>
      <c r="G431" s="466">
        <v>0</v>
      </c>
      <c r="H431" s="466">
        <v>11050319.699999999</v>
      </c>
      <c r="I431" s="467">
        <v>0</v>
      </c>
    </row>
    <row r="432" spans="1:10">
      <c r="A432" s="460" t="s">
        <v>1141</v>
      </c>
      <c r="B432" s="460" t="s">
        <v>1142</v>
      </c>
      <c r="C432" s="460" t="s">
        <v>365</v>
      </c>
      <c r="D432" s="466">
        <v>300440.88</v>
      </c>
      <c r="E432" s="466">
        <v>0</v>
      </c>
      <c r="F432" s="466">
        <v>300440.88</v>
      </c>
      <c r="G432" s="466">
        <v>0</v>
      </c>
      <c r="H432" s="466">
        <v>300440.88</v>
      </c>
      <c r="I432" s="467">
        <v>0</v>
      </c>
    </row>
    <row r="433" spans="1:9">
      <c r="A433" s="460" t="s">
        <v>1143</v>
      </c>
      <c r="B433" s="460" t="s">
        <v>951</v>
      </c>
      <c r="C433" s="460" t="s">
        <v>365</v>
      </c>
      <c r="D433" s="466">
        <v>67947.44</v>
      </c>
      <c r="E433" s="466">
        <v>0</v>
      </c>
      <c r="F433" s="466">
        <v>67947.44</v>
      </c>
      <c r="G433" s="466">
        <v>0</v>
      </c>
      <c r="H433" s="466">
        <v>67947.44</v>
      </c>
      <c r="I433" s="467">
        <v>0</v>
      </c>
    </row>
    <row r="434" spans="1:9">
      <c r="A434" s="460" t="s">
        <v>1144</v>
      </c>
      <c r="B434" s="460" t="s">
        <v>1145</v>
      </c>
      <c r="C434" s="460" t="s">
        <v>365</v>
      </c>
      <c r="D434" s="466">
        <v>22845.82</v>
      </c>
      <c r="E434" s="466">
        <v>0</v>
      </c>
      <c r="F434" s="466">
        <v>22845.82</v>
      </c>
      <c r="G434" s="466">
        <v>0</v>
      </c>
      <c r="H434" s="466">
        <v>22845.82</v>
      </c>
      <c r="I434" s="467">
        <v>0</v>
      </c>
    </row>
    <row r="435" spans="1:9">
      <c r="A435" s="460" t="s">
        <v>1146</v>
      </c>
      <c r="B435" s="460" t="s">
        <v>955</v>
      </c>
      <c r="C435" s="460" t="s">
        <v>365</v>
      </c>
      <c r="D435" s="466">
        <v>111352.84</v>
      </c>
      <c r="E435" s="466">
        <v>0</v>
      </c>
      <c r="F435" s="466">
        <v>111352.84</v>
      </c>
      <c r="G435" s="466">
        <v>0</v>
      </c>
      <c r="H435" s="466">
        <v>111352.84</v>
      </c>
      <c r="I435" s="467">
        <v>0</v>
      </c>
    </row>
    <row r="436" spans="1:9">
      <c r="A436" s="460" t="s">
        <v>1147</v>
      </c>
      <c r="B436" s="460" t="s">
        <v>959</v>
      </c>
      <c r="C436" s="460" t="s">
        <v>365</v>
      </c>
      <c r="D436" s="466">
        <v>4280.25</v>
      </c>
      <c r="E436" s="466">
        <v>0</v>
      </c>
      <c r="F436" s="466">
        <v>4280.25</v>
      </c>
      <c r="G436" s="466">
        <v>0</v>
      </c>
      <c r="H436" s="466">
        <v>4280.25</v>
      </c>
      <c r="I436" s="467">
        <v>0</v>
      </c>
    </row>
    <row r="437" spans="1:9">
      <c r="A437" s="460" t="s">
        <v>1148</v>
      </c>
      <c r="B437" s="460" t="s">
        <v>1149</v>
      </c>
      <c r="C437" s="460" t="s">
        <v>365</v>
      </c>
      <c r="D437" s="466">
        <v>172473.22</v>
      </c>
      <c r="E437" s="466">
        <v>0</v>
      </c>
      <c r="F437" s="466">
        <v>172473.22</v>
      </c>
      <c r="G437" s="466">
        <v>0</v>
      </c>
      <c r="H437" s="466">
        <v>172473.22</v>
      </c>
      <c r="I437" s="467">
        <v>0</v>
      </c>
    </row>
    <row r="438" spans="1:9">
      <c r="A438" s="460" t="s">
        <v>1150</v>
      </c>
      <c r="B438" s="460" t="s">
        <v>1151</v>
      </c>
      <c r="C438" s="460" t="s">
        <v>365</v>
      </c>
      <c r="D438" s="466">
        <v>132474.14000000001</v>
      </c>
      <c r="E438" s="466">
        <v>0</v>
      </c>
      <c r="F438" s="466">
        <v>132474.14000000001</v>
      </c>
      <c r="G438" s="466">
        <v>0</v>
      </c>
      <c r="H438" s="466">
        <v>132474.14000000001</v>
      </c>
      <c r="I438" s="467">
        <v>0</v>
      </c>
    </row>
    <row r="439" spans="1:9">
      <c r="A439" s="460" t="s">
        <v>1152</v>
      </c>
      <c r="B439" s="460" t="s">
        <v>1153</v>
      </c>
      <c r="C439" s="460" t="s">
        <v>365</v>
      </c>
      <c r="D439" s="466">
        <v>104060.29</v>
      </c>
      <c r="E439" s="466">
        <v>0</v>
      </c>
      <c r="F439" s="466">
        <v>104060.29</v>
      </c>
      <c r="G439" s="466">
        <v>0</v>
      </c>
      <c r="H439" s="466">
        <v>104060.29</v>
      </c>
      <c r="I439" s="467">
        <v>0</v>
      </c>
    </row>
    <row r="440" spans="1:9">
      <c r="A440" s="460" t="s">
        <v>1154</v>
      </c>
      <c r="B440" s="460" t="s">
        <v>957</v>
      </c>
      <c r="C440" s="460" t="s">
        <v>365</v>
      </c>
      <c r="D440" s="466">
        <v>426120.32</v>
      </c>
      <c r="E440" s="466">
        <v>35310</v>
      </c>
      <c r="F440" s="466">
        <v>461430.32</v>
      </c>
      <c r="G440" s="466">
        <v>0</v>
      </c>
      <c r="H440" s="466">
        <v>461430.32</v>
      </c>
      <c r="I440" s="467">
        <v>0</v>
      </c>
    </row>
    <row r="441" spans="1:9">
      <c r="A441" s="460" t="s">
        <v>1155</v>
      </c>
      <c r="B441" s="460" t="s">
        <v>1156</v>
      </c>
      <c r="C441" s="460" t="s">
        <v>365</v>
      </c>
      <c r="D441" s="466">
        <v>2048817.01</v>
      </c>
      <c r="E441" s="466">
        <v>1000000</v>
      </c>
      <c r="F441" s="466">
        <v>3048817.01</v>
      </c>
      <c r="G441" s="466">
        <v>0</v>
      </c>
      <c r="H441" s="466">
        <v>3048817.01</v>
      </c>
      <c r="I441" s="467">
        <v>0</v>
      </c>
    </row>
    <row r="442" spans="1:9">
      <c r="A442" s="460" t="s">
        <v>1157</v>
      </c>
      <c r="B442" s="460" t="s">
        <v>979</v>
      </c>
      <c r="C442" s="460" t="s">
        <v>365</v>
      </c>
      <c r="D442" s="466">
        <v>1300553.8600000001</v>
      </c>
      <c r="E442" s="466">
        <v>0</v>
      </c>
      <c r="F442" s="466">
        <v>1300553.8600000001</v>
      </c>
      <c r="G442" s="466">
        <v>0</v>
      </c>
      <c r="H442" s="466">
        <v>1300553.8600000001</v>
      </c>
      <c r="I442" s="467">
        <v>0</v>
      </c>
    </row>
    <row r="443" spans="1:9">
      <c r="A443" s="460" t="s">
        <v>1158</v>
      </c>
      <c r="B443" s="460" t="s">
        <v>981</v>
      </c>
      <c r="C443" s="460" t="s">
        <v>365</v>
      </c>
      <c r="D443" s="466">
        <v>21447003.390000001</v>
      </c>
      <c r="E443" s="466">
        <v>204080</v>
      </c>
      <c r="F443" s="466">
        <v>21651083.390000001</v>
      </c>
      <c r="G443" s="466">
        <v>0</v>
      </c>
      <c r="H443" s="466">
        <v>21651083.390000001</v>
      </c>
      <c r="I443" s="467">
        <v>0</v>
      </c>
    </row>
    <row r="444" spans="1:9">
      <c r="A444" s="460" t="s">
        <v>1159</v>
      </c>
      <c r="B444" s="460" t="s">
        <v>983</v>
      </c>
      <c r="C444" s="460" t="s">
        <v>365</v>
      </c>
      <c r="D444" s="466">
        <v>331549</v>
      </c>
      <c r="E444" s="466">
        <v>0</v>
      </c>
      <c r="F444" s="466">
        <v>331549</v>
      </c>
      <c r="G444" s="466">
        <v>0</v>
      </c>
      <c r="H444" s="466">
        <v>331549</v>
      </c>
      <c r="I444" s="467">
        <v>0</v>
      </c>
    </row>
    <row r="445" spans="1:9">
      <c r="A445" s="460" t="s">
        <v>1160</v>
      </c>
      <c r="B445" s="460" t="s">
        <v>985</v>
      </c>
      <c r="C445" s="460" t="s">
        <v>365</v>
      </c>
      <c r="D445" s="466">
        <v>4210967.95</v>
      </c>
      <c r="E445" s="466">
        <v>-61394</v>
      </c>
      <c r="F445" s="466">
        <v>4149573.95</v>
      </c>
      <c r="G445" s="466">
        <v>-778373</v>
      </c>
      <c r="H445" s="466">
        <v>3371200.95</v>
      </c>
      <c r="I445" s="467">
        <v>0</v>
      </c>
    </row>
    <row r="446" spans="1:9">
      <c r="A446" s="460" t="s">
        <v>1161</v>
      </c>
      <c r="B446" s="460" t="s">
        <v>987</v>
      </c>
      <c r="C446" s="460" t="s">
        <v>365</v>
      </c>
      <c r="D446" s="466">
        <v>4922098.5599999996</v>
      </c>
      <c r="E446" s="466">
        <v>1040224.57</v>
      </c>
      <c r="F446" s="466">
        <v>5962323.1299999999</v>
      </c>
      <c r="G446" s="466">
        <v>0</v>
      </c>
      <c r="H446" s="466">
        <v>5962323.1299999999</v>
      </c>
      <c r="I446" s="467">
        <v>0</v>
      </c>
    </row>
    <row r="447" spans="1:9">
      <c r="A447" s="460" t="s">
        <v>891</v>
      </c>
      <c r="B447" s="460" t="s">
        <v>890</v>
      </c>
      <c r="C447" s="460" t="s">
        <v>365</v>
      </c>
      <c r="D447" s="466">
        <v>38397648.840000004</v>
      </c>
      <c r="E447" s="466">
        <v>0</v>
      </c>
      <c r="F447" s="466">
        <v>38397648.840000004</v>
      </c>
      <c r="G447" s="466">
        <v>0</v>
      </c>
      <c r="H447" s="466">
        <v>38397648.840000004</v>
      </c>
      <c r="I447" s="467">
        <v>0</v>
      </c>
    </row>
    <row r="448" spans="1:9">
      <c r="A448" s="460" t="s">
        <v>1162</v>
      </c>
      <c r="B448" s="460" t="s">
        <v>989</v>
      </c>
      <c r="C448" s="460" t="s">
        <v>365</v>
      </c>
      <c r="D448" s="466">
        <v>4498392.4800000004</v>
      </c>
      <c r="E448" s="466">
        <v>43722.66</v>
      </c>
      <c r="F448" s="466">
        <v>4542115.1399999997</v>
      </c>
      <c r="G448" s="466">
        <v>0</v>
      </c>
      <c r="H448" s="466">
        <v>4542115.1399999997</v>
      </c>
      <c r="I448" s="467">
        <v>0</v>
      </c>
    </row>
    <row r="449" spans="1:10">
      <c r="A449" s="460" t="s">
        <v>1163</v>
      </c>
      <c r="B449" s="460" t="s">
        <v>997</v>
      </c>
      <c r="C449" s="460" t="s">
        <v>365</v>
      </c>
      <c r="D449" s="466">
        <v>425109.6</v>
      </c>
      <c r="E449" s="466">
        <v>0</v>
      </c>
      <c r="F449" s="466">
        <v>425109.6</v>
      </c>
      <c r="G449" s="466">
        <v>0</v>
      </c>
      <c r="H449" s="466">
        <v>425109.6</v>
      </c>
      <c r="I449" s="467">
        <v>0</v>
      </c>
    </row>
    <row r="450" spans="1:10">
      <c r="A450" s="460" t="s">
        <v>1164</v>
      </c>
      <c r="B450" s="460" t="s">
        <v>1165</v>
      </c>
      <c r="C450" s="460" t="s">
        <v>365</v>
      </c>
      <c r="D450" s="466">
        <v>80628.25</v>
      </c>
      <c r="E450" s="466">
        <v>0</v>
      </c>
      <c r="F450" s="466">
        <v>80628.25</v>
      </c>
      <c r="G450" s="466">
        <v>0</v>
      </c>
      <c r="H450" s="466">
        <v>80628.25</v>
      </c>
      <c r="I450" s="467">
        <v>0</v>
      </c>
    </row>
    <row r="451" spans="1:10">
      <c r="A451" s="460" t="s">
        <v>812</v>
      </c>
      <c r="B451" s="460" t="s">
        <v>813</v>
      </c>
      <c r="C451" s="460" t="s">
        <v>365</v>
      </c>
      <c r="D451" s="466">
        <v>511000</v>
      </c>
      <c r="E451" s="466">
        <v>0</v>
      </c>
      <c r="F451" s="466">
        <v>511000</v>
      </c>
      <c r="G451" s="466">
        <v>0</v>
      </c>
      <c r="H451" s="466">
        <v>511000</v>
      </c>
      <c r="I451" s="467">
        <v>0</v>
      </c>
    </row>
    <row r="452" spans="1:10">
      <c r="A452" s="460" t="s">
        <v>1166</v>
      </c>
      <c r="B452" s="460" t="s">
        <v>1167</v>
      </c>
      <c r="C452" s="460" t="s">
        <v>365</v>
      </c>
      <c r="D452" s="466">
        <v>61874.29</v>
      </c>
      <c r="E452" s="466">
        <v>0</v>
      </c>
      <c r="F452" s="466">
        <v>61874.29</v>
      </c>
      <c r="G452" s="466">
        <v>0</v>
      </c>
      <c r="H452" s="466">
        <v>61874.29</v>
      </c>
      <c r="I452" s="467">
        <v>0</v>
      </c>
    </row>
    <row r="453" spans="1:10">
      <c r="A453" s="460" t="s">
        <v>1168</v>
      </c>
      <c r="B453" s="460" t="s">
        <v>1169</v>
      </c>
      <c r="C453" s="460" t="s">
        <v>365</v>
      </c>
      <c r="D453" s="466">
        <v>10714.92</v>
      </c>
      <c r="E453" s="466">
        <v>0</v>
      </c>
      <c r="F453" s="466">
        <v>10714.92</v>
      </c>
      <c r="G453" s="466">
        <v>0</v>
      </c>
      <c r="H453" s="466">
        <v>10714.92</v>
      </c>
      <c r="I453" s="467">
        <v>0</v>
      </c>
    </row>
    <row r="454" spans="1:10">
      <c r="A454" s="460" t="s">
        <v>1170</v>
      </c>
      <c r="B454" s="460" t="s">
        <v>963</v>
      </c>
      <c r="C454" s="460" t="s">
        <v>365</v>
      </c>
      <c r="D454" s="466">
        <v>104360.13</v>
      </c>
      <c r="E454" s="466">
        <v>-63685.78</v>
      </c>
      <c r="F454" s="466">
        <v>40674.35</v>
      </c>
      <c r="G454" s="466">
        <v>0</v>
      </c>
      <c r="H454" s="466">
        <v>40674.35</v>
      </c>
      <c r="I454" s="467">
        <v>0</v>
      </c>
    </row>
    <row r="455" spans="1:10">
      <c r="A455" s="460" t="s">
        <v>1171</v>
      </c>
      <c r="B455" s="460" t="s">
        <v>965</v>
      </c>
      <c r="C455" s="460" t="s">
        <v>365</v>
      </c>
      <c r="D455" s="466">
        <v>71426.62</v>
      </c>
      <c r="E455" s="466">
        <v>0</v>
      </c>
      <c r="F455" s="466">
        <v>71426.62</v>
      </c>
      <c r="G455" s="466">
        <v>0</v>
      </c>
      <c r="H455" s="466">
        <v>71426.62</v>
      </c>
      <c r="I455" s="467">
        <v>0</v>
      </c>
    </row>
    <row r="456" spans="1:10">
      <c r="A456" s="460" t="s">
        <v>1172</v>
      </c>
      <c r="B456" s="460" t="s">
        <v>1173</v>
      </c>
      <c r="C456" s="460" t="s">
        <v>365</v>
      </c>
      <c r="D456" s="466">
        <v>20226.349999999999</v>
      </c>
      <c r="E456" s="466">
        <v>0</v>
      </c>
      <c r="F456" s="466">
        <v>20226.349999999999</v>
      </c>
      <c r="G456" s="466">
        <v>0</v>
      </c>
      <c r="H456" s="466">
        <v>20226.349999999999</v>
      </c>
      <c r="I456" s="467">
        <v>0</v>
      </c>
    </row>
    <row r="457" spans="1:10">
      <c r="A457" s="460" t="s">
        <v>1174</v>
      </c>
      <c r="B457" s="460" t="s">
        <v>1175</v>
      </c>
      <c r="C457" s="460" t="s">
        <v>365</v>
      </c>
      <c r="D457" s="466">
        <v>1410446.77</v>
      </c>
      <c r="E457" s="466">
        <v>0</v>
      </c>
      <c r="F457" s="466">
        <v>1410446.77</v>
      </c>
      <c r="G457" s="466">
        <v>0</v>
      </c>
      <c r="H457" s="466">
        <v>1410446.77</v>
      </c>
      <c r="I457" s="467">
        <v>0</v>
      </c>
    </row>
    <row r="458" spans="1:10" s="471" customFormat="1">
      <c r="A458" s="470" t="s">
        <v>1176</v>
      </c>
      <c r="B458" s="470" t="s">
        <v>1177</v>
      </c>
      <c r="C458" s="470" t="s">
        <v>365</v>
      </c>
      <c r="D458" s="466">
        <v>252885.28</v>
      </c>
      <c r="E458" s="466">
        <v>0</v>
      </c>
      <c r="F458" s="466">
        <v>252885.28</v>
      </c>
      <c r="G458" s="466">
        <v>0</v>
      </c>
      <c r="H458" s="466">
        <v>252885.28</v>
      </c>
      <c r="I458" s="467">
        <v>0</v>
      </c>
      <c r="J458" s="471" t="s">
        <v>303</v>
      </c>
    </row>
    <row r="459" spans="1:10">
      <c r="A459" s="460" t="s">
        <v>1178</v>
      </c>
      <c r="B459" s="460" t="s">
        <v>1179</v>
      </c>
      <c r="C459" s="460" t="s">
        <v>365</v>
      </c>
      <c r="D459" s="466">
        <v>1561206.47</v>
      </c>
      <c r="E459" s="466">
        <v>0</v>
      </c>
      <c r="F459" s="466">
        <v>1561206.47</v>
      </c>
      <c r="G459" s="466">
        <v>0</v>
      </c>
      <c r="H459" s="466">
        <v>1561206.47</v>
      </c>
      <c r="I459" s="467">
        <v>0</v>
      </c>
    </row>
    <row r="460" spans="1:10">
      <c r="A460" s="460" t="s">
        <v>1180</v>
      </c>
      <c r="B460" s="460" t="s">
        <v>1181</v>
      </c>
      <c r="C460" s="460" t="s">
        <v>365</v>
      </c>
      <c r="D460" s="466">
        <v>556239.31000000006</v>
      </c>
      <c r="E460" s="466">
        <v>63685.78</v>
      </c>
      <c r="F460" s="466">
        <v>619925.09</v>
      </c>
      <c r="G460" s="466">
        <v>0</v>
      </c>
      <c r="H460" s="466">
        <v>619925.09</v>
      </c>
      <c r="I460" s="467">
        <v>0</v>
      </c>
    </row>
    <row r="461" spans="1:10">
      <c r="A461" s="460" t="s">
        <v>1182</v>
      </c>
      <c r="B461" s="460" t="s">
        <v>1015</v>
      </c>
      <c r="C461" s="460" t="s">
        <v>365</v>
      </c>
      <c r="D461" s="466">
        <v>7815091</v>
      </c>
      <c r="E461" s="466">
        <v>0</v>
      </c>
      <c r="F461" s="466">
        <v>7815091</v>
      </c>
      <c r="G461" s="466">
        <v>0</v>
      </c>
      <c r="H461" s="466">
        <v>7815091</v>
      </c>
      <c r="I461" s="467">
        <v>0</v>
      </c>
    </row>
    <row r="462" spans="1:10">
      <c r="A462" s="460" t="s">
        <v>1183</v>
      </c>
      <c r="B462" s="460" t="s">
        <v>1017</v>
      </c>
      <c r="C462" s="460" t="s">
        <v>365</v>
      </c>
      <c r="D462" s="466">
        <v>308712.3</v>
      </c>
      <c r="E462" s="466">
        <v>0</v>
      </c>
      <c r="F462" s="466">
        <v>308712.3</v>
      </c>
      <c r="G462" s="466">
        <v>0</v>
      </c>
      <c r="H462" s="466">
        <v>308712.3</v>
      </c>
      <c r="I462" s="467">
        <v>0</v>
      </c>
    </row>
    <row r="463" spans="1:10">
      <c r="A463" s="460" t="s">
        <v>1184</v>
      </c>
      <c r="B463" s="460" t="s">
        <v>1019</v>
      </c>
      <c r="C463" s="460" t="s">
        <v>365</v>
      </c>
      <c r="D463" s="466">
        <v>125547</v>
      </c>
      <c r="E463" s="466">
        <v>0</v>
      </c>
      <c r="F463" s="466">
        <v>125547</v>
      </c>
      <c r="G463" s="466">
        <v>0</v>
      </c>
      <c r="H463" s="466">
        <v>125547</v>
      </c>
      <c r="I463" s="467">
        <v>0</v>
      </c>
    </row>
    <row r="464" spans="1:10">
      <c r="A464" s="460" t="s">
        <v>1185</v>
      </c>
      <c r="B464" s="460" t="s">
        <v>1021</v>
      </c>
      <c r="C464" s="460" t="s">
        <v>365</v>
      </c>
      <c r="D464" s="466">
        <v>265079.78000000003</v>
      </c>
      <c r="E464" s="466">
        <v>0</v>
      </c>
      <c r="F464" s="466">
        <v>265079.78000000003</v>
      </c>
      <c r="G464" s="466">
        <v>0</v>
      </c>
      <c r="H464" s="466">
        <v>265079.78000000003</v>
      </c>
      <c r="I464" s="467">
        <v>0</v>
      </c>
    </row>
    <row r="465" spans="1:10">
      <c r="A465" s="460" t="s">
        <v>1186</v>
      </c>
      <c r="B465" s="460" t="s">
        <v>1023</v>
      </c>
      <c r="C465" s="460" t="s">
        <v>365</v>
      </c>
      <c r="D465" s="466">
        <v>102692.95</v>
      </c>
      <c r="E465" s="466">
        <v>0</v>
      </c>
      <c r="F465" s="466">
        <v>102692.95</v>
      </c>
      <c r="G465" s="466">
        <v>0</v>
      </c>
      <c r="H465" s="466">
        <v>102692.95</v>
      </c>
      <c r="I465" s="467">
        <v>0</v>
      </c>
    </row>
    <row r="466" spans="1:10">
      <c r="A466" s="460" t="s">
        <v>1187</v>
      </c>
      <c r="B466" s="460" t="s">
        <v>1025</v>
      </c>
      <c r="C466" s="460" t="s">
        <v>365</v>
      </c>
      <c r="D466" s="466">
        <v>205076.74</v>
      </c>
      <c r="E466" s="466">
        <v>0</v>
      </c>
      <c r="F466" s="466">
        <v>205076.74</v>
      </c>
      <c r="G466" s="466">
        <v>0</v>
      </c>
      <c r="H466" s="466">
        <v>205076.74</v>
      </c>
      <c r="I466" s="467">
        <v>0</v>
      </c>
    </row>
    <row r="467" spans="1:10" s="462" customFormat="1">
      <c r="A467" s="461" t="s">
        <v>1188</v>
      </c>
      <c r="B467" s="461" t="s">
        <v>1027</v>
      </c>
      <c r="C467" s="461" t="s">
        <v>365</v>
      </c>
      <c r="D467" s="466">
        <v>384351.41</v>
      </c>
      <c r="E467" s="466">
        <v>0</v>
      </c>
      <c r="F467" s="466">
        <v>384351.41</v>
      </c>
      <c r="G467" s="466">
        <v>0</v>
      </c>
      <c r="H467" s="466">
        <v>384351.41</v>
      </c>
      <c r="I467" s="467">
        <v>0</v>
      </c>
      <c r="J467" s="462" t="s">
        <v>303</v>
      </c>
    </row>
    <row r="468" spans="1:10">
      <c r="A468" s="460" t="s">
        <v>1189</v>
      </c>
      <c r="B468" s="460" t="s">
        <v>1190</v>
      </c>
      <c r="C468" s="460" t="s">
        <v>365</v>
      </c>
      <c r="D468" s="466">
        <v>617238</v>
      </c>
      <c r="E468" s="466">
        <v>0</v>
      </c>
      <c r="F468" s="466">
        <v>617238</v>
      </c>
      <c r="G468" s="466">
        <v>0</v>
      </c>
      <c r="H468" s="466">
        <v>617238</v>
      </c>
      <c r="I468" s="467">
        <v>0</v>
      </c>
    </row>
    <row r="469" spans="1:10">
      <c r="A469" s="460" t="s">
        <v>1191</v>
      </c>
      <c r="B469" s="460" t="s">
        <v>1192</v>
      </c>
      <c r="C469" s="460" t="s">
        <v>365</v>
      </c>
      <c r="D469" s="466">
        <v>16921</v>
      </c>
      <c r="E469" s="466">
        <v>0</v>
      </c>
      <c r="F469" s="466">
        <v>16921</v>
      </c>
      <c r="G469" s="466">
        <v>0</v>
      </c>
      <c r="H469" s="466">
        <v>16921</v>
      </c>
      <c r="I469" s="467">
        <v>0</v>
      </c>
    </row>
    <row r="470" spans="1:10">
      <c r="A470" s="460" t="s">
        <v>1193</v>
      </c>
      <c r="B470" s="460" t="s">
        <v>1033</v>
      </c>
      <c r="C470" s="460" t="s">
        <v>365</v>
      </c>
      <c r="D470" s="466">
        <v>219966.11</v>
      </c>
      <c r="E470" s="466">
        <v>0</v>
      </c>
      <c r="F470" s="466">
        <v>219966.11</v>
      </c>
      <c r="G470" s="466">
        <v>0</v>
      </c>
      <c r="H470" s="466">
        <v>219966.11</v>
      </c>
      <c r="I470" s="467">
        <v>0</v>
      </c>
    </row>
    <row r="471" spans="1:10">
      <c r="A471" s="460" t="s">
        <v>1194</v>
      </c>
      <c r="B471" s="460" t="s">
        <v>1037</v>
      </c>
      <c r="C471" s="460" t="s">
        <v>365</v>
      </c>
      <c r="D471" s="466">
        <v>66144.429999999993</v>
      </c>
      <c r="E471" s="466">
        <v>0</v>
      </c>
      <c r="F471" s="466">
        <v>66144.429999999993</v>
      </c>
      <c r="G471" s="466">
        <v>0</v>
      </c>
      <c r="H471" s="466">
        <v>66144.429999999993</v>
      </c>
      <c r="I471" s="467">
        <v>0</v>
      </c>
    </row>
    <row r="472" spans="1:10">
      <c r="A472" s="460" t="s">
        <v>1195</v>
      </c>
      <c r="B472" s="460" t="s">
        <v>1039</v>
      </c>
      <c r="C472" s="460" t="s">
        <v>365</v>
      </c>
      <c r="D472" s="466">
        <v>25263.77</v>
      </c>
      <c r="E472" s="466">
        <v>0</v>
      </c>
      <c r="F472" s="466">
        <v>25263.77</v>
      </c>
      <c r="G472" s="466">
        <v>0</v>
      </c>
      <c r="H472" s="466">
        <v>25263.77</v>
      </c>
      <c r="I472" s="467">
        <v>0</v>
      </c>
    </row>
    <row r="473" spans="1:10">
      <c r="A473" s="460" t="s">
        <v>1196</v>
      </c>
      <c r="B473" s="460" t="s">
        <v>1197</v>
      </c>
      <c r="C473" s="460" t="s">
        <v>365</v>
      </c>
      <c r="D473" s="466">
        <v>131505.45000000001</v>
      </c>
      <c r="E473" s="466">
        <v>0</v>
      </c>
      <c r="F473" s="466">
        <v>131505.45000000001</v>
      </c>
      <c r="G473" s="466">
        <v>0</v>
      </c>
      <c r="H473" s="466">
        <v>131505.45000000001</v>
      </c>
      <c r="I473" s="467">
        <v>0</v>
      </c>
    </row>
    <row r="474" spans="1:10">
      <c r="A474" s="460" t="s">
        <v>1198</v>
      </c>
      <c r="B474" s="460" t="s">
        <v>1199</v>
      </c>
      <c r="C474" s="460" t="s">
        <v>365</v>
      </c>
      <c r="D474" s="466">
        <v>97215.52</v>
      </c>
      <c r="E474" s="466">
        <v>0</v>
      </c>
      <c r="F474" s="466">
        <v>97215.52</v>
      </c>
      <c r="G474" s="466">
        <v>0</v>
      </c>
      <c r="H474" s="466">
        <v>97215.52</v>
      </c>
      <c r="I474" s="467">
        <v>0</v>
      </c>
    </row>
    <row r="475" spans="1:10">
      <c r="A475" s="460" t="s">
        <v>1200</v>
      </c>
      <c r="B475" s="460" t="s">
        <v>1201</v>
      </c>
      <c r="C475" s="460" t="s">
        <v>365</v>
      </c>
      <c r="D475" s="466">
        <v>997110.33</v>
      </c>
      <c r="E475" s="466">
        <v>0</v>
      </c>
      <c r="F475" s="466">
        <v>997110.33</v>
      </c>
      <c r="G475" s="466">
        <v>0</v>
      </c>
      <c r="H475" s="466">
        <v>997110.33</v>
      </c>
      <c r="I475" s="467">
        <v>0</v>
      </c>
    </row>
    <row r="476" spans="1:10">
      <c r="A476" s="460" t="s">
        <v>1202</v>
      </c>
      <c r="B476" s="460" t="s">
        <v>1203</v>
      </c>
      <c r="C476" s="460" t="s">
        <v>365</v>
      </c>
      <c r="D476" s="466">
        <v>254963</v>
      </c>
      <c r="E476" s="466">
        <v>0</v>
      </c>
      <c r="F476" s="466">
        <v>254963</v>
      </c>
      <c r="G476" s="466">
        <v>0</v>
      </c>
      <c r="H476" s="466">
        <v>254963</v>
      </c>
      <c r="I476" s="467">
        <v>0</v>
      </c>
    </row>
    <row r="477" spans="1:10">
      <c r="A477" s="460" t="s">
        <v>1204</v>
      </c>
      <c r="B477" s="460" t="s">
        <v>1205</v>
      </c>
      <c r="C477" s="460" t="s">
        <v>365</v>
      </c>
      <c r="D477" s="466">
        <v>32144.85</v>
      </c>
      <c r="E477" s="466">
        <v>0</v>
      </c>
      <c r="F477" s="466">
        <v>32144.85</v>
      </c>
      <c r="G477" s="466">
        <v>0</v>
      </c>
      <c r="H477" s="466">
        <v>32144.85</v>
      </c>
      <c r="I477" s="467">
        <v>0</v>
      </c>
    </row>
    <row r="478" spans="1:10">
      <c r="A478" s="460" t="s">
        <v>1206</v>
      </c>
      <c r="B478" s="460" t="s">
        <v>1059</v>
      </c>
      <c r="C478" s="460" t="s">
        <v>365</v>
      </c>
      <c r="D478" s="466">
        <v>150680.19</v>
      </c>
      <c r="E478" s="466">
        <v>0</v>
      </c>
      <c r="F478" s="466">
        <v>150680.19</v>
      </c>
      <c r="G478" s="466">
        <v>0</v>
      </c>
      <c r="H478" s="466">
        <v>150680.19</v>
      </c>
      <c r="I478" s="467">
        <v>0</v>
      </c>
    </row>
    <row r="479" spans="1:10">
      <c r="A479" s="460" t="s">
        <v>1207</v>
      </c>
      <c r="B479" s="460" t="s">
        <v>1061</v>
      </c>
      <c r="C479" s="460" t="s">
        <v>365</v>
      </c>
      <c r="D479" s="466">
        <v>87596.43</v>
      </c>
      <c r="E479" s="466">
        <v>10540.95</v>
      </c>
      <c r="F479" s="466">
        <v>98137.38</v>
      </c>
      <c r="G479" s="466">
        <v>0</v>
      </c>
      <c r="H479" s="466">
        <v>98137.38</v>
      </c>
      <c r="I479" s="467">
        <v>0</v>
      </c>
    </row>
    <row r="480" spans="1:10">
      <c r="A480" s="460" t="s">
        <v>1208</v>
      </c>
      <c r="B480" s="460" t="s">
        <v>1209</v>
      </c>
      <c r="C480" s="460" t="s">
        <v>365</v>
      </c>
      <c r="D480" s="466">
        <v>618967</v>
      </c>
      <c r="E480" s="466">
        <v>0</v>
      </c>
      <c r="F480" s="466">
        <v>618967</v>
      </c>
      <c r="G480" s="466">
        <v>0</v>
      </c>
      <c r="H480" s="466">
        <v>618967</v>
      </c>
      <c r="I480" s="467">
        <v>0</v>
      </c>
    </row>
    <row r="481" spans="1:10">
      <c r="A481" s="460" t="s">
        <v>1210</v>
      </c>
      <c r="B481" s="460" t="s">
        <v>1073</v>
      </c>
      <c r="C481" s="460" t="s">
        <v>365</v>
      </c>
      <c r="D481" s="466">
        <v>585000</v>
      </c>
      <c r="E481" s="466">
        <v>0</v>
      </c>
      <c r="F481" s="466">
        <v>585000</v>
      </c>
      <c r="G481" s="466">
        <v>0</v>
      </c>
      <c r="H481" s="466">
        <v>585000</v>
      </c>
      <c r="I481" s="467">
        <v>0</v>
      </c>
    </row>
    <row r="482" spans="1:10">
      <c r="A482" s="460" t="s">
        <v>814</v>
      </c>
      <c r="B482" s="460" t="s">
        <v>1079</v>
      </c>
      <c r="C482" s="460" t="s">
        <v>365</v>
      </c>
      <c r="D482" s="466">
        <v>6990</v>
      </c>
      <c r="E482" s="466">
        <v>0</v>
      </c>
      <c r="F482" s="466">
        <v>6990</v>
      </c>
      <c r="G482" s="466">
        <v>0</v>
      </c>
      <c r="H482" s="466">
        <v>6990</v>
      </c>
      <c r="I482" s="467">
        <v>0</v>
      </c>
    </row>
    <row r="483" spans="1:10" s="462" customFormat="1">
      <c r="A483" s="461" t="s">
        <v>815</v>
      </c>
      <c r="B483" s="461" t="s">
        <v>1081</v>
      </c>
      <c r="C483" s="461" t="s">
        <v>365</v>
      </c>
      <c r="D483" s="466">
        <v>138000</v>
      </c>
      <c r="E483" s="466">
        <v>3000</v>
      </c>
      <c r="F483" s="466">
        <v>141000</v>
      </c>
      <c r="G483" s="466">
        <v>0</v>
      </c>
      <c r="H483" s="466">
        <v>141000</v>
      </c>
      <c r="I483" s="467">
        <v>0</v>
      </c>
      <c r="J483" s="462" t="s">
        <v>303</v>
      </c>
    </row>
    <row r="484" spans="1:10">
      <c r="A484" s="460" t="s">
        <v>1211</v>
      </c>
      <c r="B484" s="460" t="s">
        <v>1083</v>
      </c>
      <c r="C484" s="460" t="s">
        <v>365</v>
      </c>
      <c r="D484" s="466">
        <v>418333</v>
      </c>
      <c r="E484" s="466">
        <v>40000</v>
      </c>
      <c r="F484" s="466">
        <v>458333</v>
      </c>
      <c r="G484" s="466">
        <v>0</v>
      </c>
      <c r="H484" s="466">
        <v>458333</v>
      </c>
      <c r="I484" s="467">
        <v>0</v>
      </c>
    </row>
    <row r="485" spans="1:10" s="471" customFormat="1">
      <c r="A485" s="470" t="s">
        <v>1212</v>
      </c>
      <c r="B485" s="470" t="s">
        <v>1087</v>
      </c>
      <c r="C485" s="470" t="s">
        <v>365</v>
      </c>
      <c r="D485" s="466">
        <v>159227</v>
      </c>
      <c r="E485" s="466">
        <v>0</v>
      </c>
      <c r="F485" s="466">
        <v>159227</v>
      </c>
      <c r="G485" s="466">
        <v>0</v>
      </c>
      <c r="H485" s="466">
        <v>159227</v>
      </c>
      <c r="I485" s="467">
        <v>0</v>
      </c>
      <c r="J485" s="471" t="s">
        <v>303</v>
      </c>
    </row>
    <row r="486" spans="1:10">
      <c r="A486" s="460" t="s">
        <v>1213</v>
      </c>
      <c r="B486" s="460" t="s">
        <v>1214</v>
      </c>
      <c r="C486" s="460" t="s">
        <v>365</v>
      </c>
      <c r="D486" s="466">
        <v>78259.929999999993</v>
      </c>
      <c r="E486" s="466">
        <v>0</v>
      </c>
      <c r="F486" s="466">
        <v>78259.929999999993</v>
      </c>
      <c r="G486" s="466">
        <v>0</v>
      </c>
      <c r="H486" s="466">
        <v>78259.929999999993</v>
      </c>
      <c r="I486" s="467">
        <v>0</v>
      </c>
    </row>
    <row r="487" spans="1:10">
      <c r="A487" s="460" t="s">
        <v>816</v>
      </c>
      <c r="B487" s="460" t="s">
        <v>1069</v>
      </c>
      <c r="C487" s="460" t="s">
        <v>365</v>
      </c>
      <c r="D487" s="466">
        <v>22800484.75</v>
      </c>
      <c r="E487" s="466">
        <v>3342848.25</v>
      </c>
      <c r="F487" s="466">
        <v>26143333</v>
      </c>
      <c r="G487" s="466">
        <v>0</v>
      </c>
      <c r="H487" s="466">
        <v>26143333</v>
      </c>
      <c r="I487" s="467">
        <v>0</v>
      </c>
    </row>
    <row r="488" spans="1:10">
      <c r="A488" s="460" t="s">
        <v>1215</v>
      </c>
      <c r="B488" s="460" t="s">
        <v>1043</v>
      </c>
      <c r="C488" s="460" t="s">
        <v>365</v>
      </c>
      <c r="D488" s="466">
        <v>7252.87</v>
      </c>
      <c r="E488" s="466">
        <v>0</v>
      </c>
      <c r="F488" s="466">
        <v>7252.87</v>
      </c>
      <c r="G488" s="466">
        <v>0</v>
      </c>
      <c r="H488" s="466">
        <v>7252.87</v>
      </c>
      <c r="I488" s="467">
        <v>0</v>
      </c>
    </row>
    <row r="489" spans="1:10">
      <c r="A489" s="460" t="s">
        <v>1216</v>
      </c>
      <c r="B489" s="460" t="s">
        <v>1045</v>
      </c>
      <c r="C489" s="460" t="s">
        <v>365</v>
      </c>
      <c r="D489" s="466">
        <v>38217.300000000003</v>
      </c>
      <c r="E489" s="466">
        <v>0</v>
      </c>
      <c r="F489" s="466">
        <v>38217.300000000003</v>
      </c>
      <c r="G489" s="466">
        <v>0</v>
      </c>
      <c r="H489" s="466">
        <v>38217.300000000003</v>
      </c>
      <c r="I489" s="467">
        <v>0</v>
      </c>
    </row>
    <row r="490" spans="1:10">
      <c r="A490" s="460" t="s">
        <v>1217</v>
      </c>
      <c r="B490" s="460" t="s">
        <v>1047</v>
      </c>
      <c r="C490" s="460" t="s">
        <v>365</v>
      </c>
      <c r="D490" s="466">
        <v>69826.990000000005</v>
      </c>
      <c r="E490" s="466">
        <v>0</v>
      </c>
      <c r="F490" s="466">
        <v>69826.990000000005</v>
      </c>
      <c r="G490" s="466">
        <v>0</v>
      </c>
      <c r="H490" s="466">
        <v>69826.990000000005</v>
      </c>
      <c r="I490" s="467">
        <v>0</v>
      </c>
    </row>
    <row r="491" spans="1:10">
      <c r="A491" s="460" t="s">
        <v>1218</v>
      </c>
      <c r="B491" s="460" t="s">
        <v>1219</v>
      </c>
      <c r="C491" s="460" t="s">
        <v>365</v>
      </c>
      <c r="D491" s="466">
        <v>999.98</v>
      </c>
      <c r="E491" s="466">
        <v>0</v>
      </c>
      <c r="F491" s="466">
        <v>999.98</v>
      </c>
      <c r="G491" s="466">
        <v>0</v>
      </c>
      <c r="H491" s="466">
        <v>999.98</v>
      </c>
      <c r="I491" s="467">
        <v>0</v>
      </c>
    </row>
    <row r="492" spans="1:10" s="471" customFormat="1">
      <c r="A492" s="470" t="s">
        <v>1220</v>
      </c>
      <c r="B492" s="470" t="s">
        <v>1089</v>
      </c>
      <c r="C492" s="470" t="s">
        <v>365</v>
      </c>
      <c r="D492" s="466">
        <v>564842.9</v>
      </c>
      <c r="E492" s="466">
        <v>189602.68</v>
      </c>
      <c r="F492" s="466">
        <v>754445.58</v>
      </c>
      <c r="G492" s="466">
        <v>0</v>
      </c>
      <c r="H492" s="466">
        <v>754445.58</v>
      </c>
      <c r="I492" s="467">
        <v>0</v>
      </c>
      <c r="J492" s="471" t="s">
        <v>303</v>
      </c>
    </row>
    <row r="493" spans="1:10">
      <c r="A493" s="460" t="s">
        <v>1221</v>
      </c>
      <c r="B493" s="460" t="s">
        <v>1222</v>
      </c>
      <c r="C493" s="460" t="s">
        <v>365</v>
      </c>
      <c r="D493" s="466">
        <v>90311</v>
      </c>
      <c r="E493" s="466">
        <v>0</v>
      </c>
      <c r="F493" s="466">
        <v>90311</v>
      </c>
      <c r="G493" s="466">
        <v>0</v>
      </c>
      <c r="H493" s="466">
        <v>90311</v>
      </c>
      <c r="I493" s="467">
        <v>0</v>
      </c>
    </row>
    <row r="494" spans="1:10">
      <c r="A494" s="460" t="s">
        <v>1223</v>
      </c>
      <c r="B494" s="460" t="s">
        <v>1224</v>
      </c>
      <c r="C494" s="460" t="s">
        <v>365</v>
      </c>
      <c r="D494" s="466">
        <v>23468</v>
      </c>
      <c r="E494" s="466">
        <v>0</v>
      </c>
      <c r="F494" s="466">
        <v>23468</v>
      </c>
      <c r="G494" s="466">
        <v>0</v>
      </c>
      <c r="H494" s="466">
        <v>23468</v>
      </c>
      <c r="I494" s="467">
        <v>0</v>
      </c>
    </row>
    <row r="495" spans="1:10">
      <c r="A495" s="460" t="s">
        <v>1225</v>
      </c>
      <c r="B495" s="460" t="s">
        <v>1226</v>
      </c>
      <c r="C495" s="460" t="s">
        <v>365</v>
      </c>
      <c r="D495" s="466">
        <v>3288121</v>
      </c>
      <c r="E495" s="466">
        <v>0</v>
      </c>
      <c r="F495" s="466">
        <v>3288121</v>
      </c>
      <c r="G495" s="466">
        <v>0</v>
      </c>
      <c r="H495" s="466">
        <v>3288121</v>
      </c>
      <c r="I495" s="467">
        <v>0</v>
      </c>
    </row>
    <row r="496" spans="1:10">
      <c r="A496" s="460" t="s">
        <v>817</v>
      </c>
      <c r="B496" s="460" t="s">
        <v>818</v>
      </c>
      <c r="C496" s="460" t="s">
        <v>365</v>
      </c>
      <c r="D496" s="466">
        <v>14925.73</v>
      </c>
      <c r="E496" s="466">
        <v>0</v>
      </c>
      <c r="F496" s="466">
        <v>14925.73</v>
      </c>
      <c r="G496" s="466">
        <v>0</v>
      </c>
      <c r="H496" s="466">
        <v>14925.73</v>
      </c>
      <c r="I496" s="467">
        <v>0</v>
      </c>
    </row>
    <row r="497" spans="1:10">
      <c r="A497" s="460" t="s">
        <v>1227</v>
      </c>
      <c r="B497" s="460" t="s">
        <v>1228</v>
      </c>
      <c r="C497" s="460" t="s">
        <v>365</v>
      </c>
      <c r="D497" s="466">
        <v>89363</v>
      </c>
      <c r="E497" s="466">
        <v>0</v>
      </c>
      <c r="F497" s="466">
        <v>89363</v>
      </c>
      <c r="G497" s="466">
        <v>0</v>
      </c>
      <c r="H497" s="466">
        <v>89363</v>
      </c>
      <c r="I497" s="467">
        <v>0</v>
      </c>
    </row>
    <row r="498" spans="1:10">
      <c r="A498" s="460" t="s">
        <v>1229</v>
      </c>
      <c r="B498" s="460" t="s">
        <v>1230</v>
      </c>
      <c r="C498" s="460" t="s">
        <v>365</v>
      </c>
      <c r="D498" s="466">
        <v>35664.519999999997</v>
      </c>
      <c r="E498" s="466">
        <v>0</v>
      </c>
      <c r="F498" s="466">
        <v>35664.519999999997</v>
      </c>
      <c r="G498" s="466">
        <v>0</v>
      </c>
      <c r="H498" s="466">
        <v>35664.519999999997</v>
      </c>
      <c r="I498" s="467">
        <v>0</v>
      </c>
    </row>
    <row r="499" spans="1:10">
      <c r="A499" s="460" t="s">
        <v>1231</v>
      </c>
      <c r="B499" s="460" t="s">
        <v>1232</v>
      </c>
      <c r="C499" s="460" t="s">
        <v>365</v>
      </c>
      <c r="D499" s="466">
        <v>99627.38</v>
      </c>
      <c r="E499" s="466">
        <v>0</v>
      </c>
      <c r="F499" s="466">
        <v>99627.38</v>
      </c>
      <c r="G499" s="466">
        <v>0</v>
      </c>
      <c r="H499" s="466">
        <v>99627.38</v>
      </c>
      <c r="I499" s="467">
        <v>0</v>
      </c>
    </row>
    <row r="500" spans="1:10">
      <c r="A500" s="460" t="s">
        <v>1233</v>
      </c>
      <c r="B500" s="460" t="s">
        <v>1234</v>
      </c>
      <c r="C500" s="460" t="s">
        <v>365</v>
      </c>
      <c r="D500" s="466">
        <v>23673.25</v>
      </c>
      <c r="E500" s="466">
        <v>0</v>
      </c>
      <c r="F500" s="466">
        <v>23673.25</v>
      </c>
      <c r="G500" s="466">
        <v>0</v>
      </c>
      <c r="H500" s="466">
        <v>23673.25</v>
      </c>
      <c r="I500" s="467">
        <v>0</v>
      </c>
    </row>
    <row r="501" spans="1:10" s="462" customFormat="1">
      <c r="A501" s="461" t="s">
        <v>1235</v>
      </c>
      <c r="B501" s="461" t="s">
        <v>1236</v>
      </c>
      <c r="C501" s="461" t="s">
        <v>365</v>
      </c>
      <c r="D501" s="466">
        <v>3224</v>
      </c>
      <c r="E501" s="466">
        <v>0</v>
      </c>
      <c r="F501" s="466">
        <v>3224</v>
      </c>
      <c r="G501" s="466">
        <v>0</v>
      </c>
      <c r="H501" s="466">
        <v>3224</v>
      </c>
      <c r="I501" s="467">
        <v>0</v>
      </c>
      <c r="J501" s="462" t="s">
        <v>303</v>
      </c>
    </row>
    <row r="502" spans="1:10">
      <c r="A502" s="460" t="s">
        <v>1237</v>
      </c>
      <c r="B502" s="460" t="s">
        <v>1238</v>
      </c>
      <c r="C502" s="460" t="s">
        <v>365</v>
      </c>
      <c r="D502" s="466">
        <v>8984.5</v>
      </c>
      <c r="E502" s="466">
        <v>0</v>
      </c>
      <c r="F502" s="466">
        <v>8984.5</v>
      </c>
      <c r="G502" s="466">
        <v>0</v>
      </c>
      <c r="H502" s="466">
        <v>8984.5</v>
      </c>
      <c r="I502" s="467">
        <v>0</v>
      </c>
    </row>
    <row r="503" spans="1:10">
      <c r="A503" s="460" t="s">
        <v>1239</v>
      </c>
      <c r="B503" s="460" t="s">
        <v>1240</v>
      </c>
      <c r="C503" s="460" t="s">
        <v>365</v>
      </c>
      <c r="D503" s="466">
        <v>425731.51</v>
      </c>
      <c r="E503" s="466">
        <v>0</v>
      </c>
      <c r="F503" s="466">
        <v>425731.51</v>
      </c>
      <c r="G503" s="466">
        <v>0</v>
      </c>
      <c r="H503" s="466">
        <v>425731.51</v>
      </c>
      <c r="I503" s="467">
        <v>0</v>
      </c>
    </row>
    <row r="504" spans="1:10">
      <c r="A504" s="460" t="s">
        <v>1241</v>
      </c>
      <c r="B504" s="460" t="s">
        <v>1242</v>
      </c>
      <c r="C504" s="460" t="s">
        <v>365</v>
      </c>
      <c r="D504" s="466">
        <v>35208.03</v>
      </c>
      <c r="E504" s="466">
        <v>0</v>
      </c>
      <c r="F504" s="466">
        <v>35208.03</v>
      </c>
      <c r="G504" s="466">
        <v>0</v>
      </c>
      <c r="H504" s="466">
        <v>35208.03</v>
      </c>
      <c r="I504" s="467">
        <v>0</v>
      </c>
    </row>
    <row r="505" spans="1:10">
      <c r="A505" s="460" t="s">
        <v>1243</v>
      </c>
      <c r="B505" s="460" t="s">
        <v>1244</v>
      </c>
      <c r="C505" s="460" t="s">
        <v>365</v>
      </c>
      <c r="D505" s="466">
        <v>45410.239999999998</v>
      </c>
      <c r="E505" s="466">
        <v>0</v>
      </c>
      <c r="F505" s="466">
        <v>45410.239999999998</v>
      </c>
      <c r="G505" s="466">
        <v>0</v>
      </c>
      <c r="H505" s="466">
        <v>45410.239999999998</v>
      </c>
      <c r="I505" s="467">
        <v>0</v>
      </c>
    </row>
    <row r="506" spans="1:10">
      <c r="A506" s="460" t="s">
        <v>1245</v>
      </c>
      <c r="B506" s="460" t="s">
        <v>1246</v>
      </c>
      <c r="C506" s="460" t="s">
        <v>365</v>
      </c>
      <c r="D506" s="466">
        <v>301.77999999999997</v>
      </c>
      <c r="E506" s="466">
        <v>0</v>
      </c>
      <c r="F506" s="466">
        <v>301.77999999999997</v>
      </c>
      <c r="G506" s="466">
        <v>0</v>
      </c>
      <c r="H506" s="466">
        <v>301.77999999999997</v>
      </c>
      <c r="I506" s="467">
        <v>0</v>
      </c>
    </row>
    <row r="507" spans="1:10">
      <c r="A507" s="460" t="s">
        <v>1247</v>
      </c>
      <c r="B507" s="460" t="s">
        <v>1248</v>
      </c>
      <c r="C507" s="460" t="s">
        <v>365</v>
      </c>
      <c r="D507" s="466">
        <v>128578.9</v>
      </c>
      <c r="E507" s="466">
        <v>0</v>
      </c>
      <c r="F507" s="466">
        <v>128578.9</v>
      </c>
      <c r="G507" s="466">
        <v>0</v>
      </c>
      <c r="H507" s="466">
        <v>128578.9</v>
      </c>
      <c r="I507" s="467">
        <v>0</v>
      </c>
    </row>
    <row r="508" spans="1:10">
      <c r="A508" s="460" t="s">
        <v>1249</v>
      </c>
      <c r="B508" s="460" t="s">
        <v>1250</v>
      </c>
      <c r="C508" s="460" t="s">
        <v>365</v>
      </c>
      <c r="D508" s="466">
        <v>96815.52</v>
      </c>
      <c r="E508" s="466">
        <v>0</v>
      </c>
      <c r="F508" s="466">
        <v>96815.52</v>
      </c>
      <c r="G508" s="466">
        <v>0</v>
      </c>
      <c r="H508" s="466">
        <v>96815.52</v>
      </c>
      <c r="I508" s="467">
        <v>0</v>
      </c>
    </row>
    <row r="509" spans="1:10">
      <c r="A509" s="460" t="s">
        <v>1251</v>
      </c>
      <c r="B509" s="460" t="s">
        <v>1252</v>
      </c>
      <c r="C509" s="460" t="s">
        <v>365</v>
      </c>
      <c r="D509" s="466">
        <v>227661.09</v>
      </c>
      <c r="E509" s="466">
        <v>0</v>
      </c>
      <c r="F509" s="466">
        <v>227661.09</v>
      </c>
      <c r="G509" s="466">
        <v>0</v>
      </c>
      <c r="H509" s="466">
        <v>227661.09</v>
      </c>
      <c r="I509" s="467">
        <v>0</v>
      </c>
    </row>
    <row r="510" spans="1:10">
      <c r="A510" s="460" t="s">
        <v>1253</v>
      </c>
      <c r="B510" s="460" t="s">
        <v>1254</v>
      </c>
      <c r="C510" s="460" t="s">
        <v>365</v>
      </c>
      <c r="D510" s="466">
        <v>524177</v>
      </c>
      <c r="E510" s="466">
        <v>0</v>
      </c>
      <c r="F510" s="466">
        <v>524177</v>
      </c>
      <c r="G510" s="466">
        <v>0</v>
      </c>
      <c r="H510" s="466">
        <v>524177</v>
      </c>
      <c r="I510" s="467">
        <v>0</v>
      </c>
    </row>
    <row r="511" spans="1:10">
      <c r="A511" s="460" t="s">
        <v>1255</v>
      </c>
      <c r="B511" s="460" t="s">
        <v>1059</v>
      </c>
      <c r="C511" s="460" t="s">
        <v>365</v>
      </c>
      <c r="D511" s="466">
        <v>64230.38</v>
      </c>
      <c r="E511" s="466">
        <v>0</v>
      </c>
      <c r="F511" s="466">
        <v>64230.38</v>
      </c>
      <c r="G511" s="466">
        <v>0</v>
      </c>
      <c r="H511" s="466">
        <v>64230.38</v>
      </c>
      <c r="I511" s="467">
        <v>0</v>
      </c>
    </row>
    <row r="512" spans="1:10">
      <c r="A512" s="460" t="s">
        <v>1256</v>
      </c>
      <c r="B512" s="460" t="s">
        <v>1257</v>
      </c>
      <c r="C512" s="460" t="s">
        <v>365</v>
      </c>
      <c r="D512" s="466">
        <v>120000</v>
      </c>
      <c r="E512" s="466">
        <v>0</v>
      </c>
      <c r="F512" s="466">
        <v>120000</v>
      </c>
      <c r="G512" s="466">
        <v>0</v>
      </c>
      <c r="H512" s="466">
        <v>120000</v>
      </c>
      <c r="I512" s="467">
        <v>0</v>
      </c>
    </row>
    <row r="513" spans="1:10">
      <c r="A513" s="460" t="s">
        <v>1258</v>
      </c>
      <c r="B513" s="460" t="s">
        <v>1079</v>
      </c>
      <c r="C513" s="460" t="s">
        <v>365</v>
      </c>
      <c r="D513" s="466">
        <v>26750</v>
      </c>
      <c r="E513" s="466">
        <v>0</v>
      </c>
      <c r="F513" s="466">
        <v>26750</v>
      </c>
      <c r="G513" s="466">
        <v>0</v>
      </c>
      <c r="H513" s="466">
        <v>26750</v>
      </c>
      <c r="I513" s="467">
        <v>0</v>
      </c>
    </row>
    <row r="514" spans="1:10">
      <c r="A514" s="460" t="s">
        <v>819</v>
      </c>
      <c r="B514" s="460" t="s">
        <v>820</v>
      </c>
      <c r="C514" s="460" t="s">
        <v>365</v>
      </c>
      <c r="D514" s="466">
        <v>10000</v>
      </c>
      <c r="E514" s="466">
        <v>0</v>
      </c>
      <c r="F514" s="466">
        <v>10000</v>
      </c>
      <c r="G514" s="466">
        <v>0</v>
      </c>
      <c r="H514" s="466">
        <v>10000</v>
      </c>
      <c r="I514" s="467">
        <v>0</v>
      </c>
    </row>
    <row r="515" spans="1:10">
      <c r="A515" s="460" t="s">
        <v>821</v>
      </c>
      <c r="B515" s="460" t="s">
        <v>822</v>
      </c>
      <c r="C515" s="460" t="s">
        <v>365</v>
      </c>
      <c r="D515" s="466">
        <v>4532848.25</v>
      </c>
      <c r="E515" s="466">
        <v>-4532848.25</v>
      </c>
      <c r="F515" s="466">
        <v>0</v>
      </c>
      <c r="G515" s="466">
        <v>0</v>
      </c>
      <c r="H515" s="466">
        <v>0</v>
      </c>
      <c r="I515" s="467">
        <v>0</v>
      </c>
    </row>
    <row r="516" spans="1:10">
      <c r="A516" s="460" t="s">
        <v>1259</v>
      </c>
      <c r="B516" s="460" t="s">
        <v>1260</v>
      </c>
      <c r="C516" s="460" t="s">
        <v>365</v>
      </c>
      <c r="D516" s="466">
        <v>3692.46</v>
      </c>
      <c r="E516" s="466">
        <v>0</v>
      </c>
      <c r="F516" s="466">
        <v>3692.46</v>
      </c>
      <c r="G516" s="466">
        <v>0</v>
      </c>
      <c r="H516" s="466">
        <v>3692.46</v>
      </c>
      <c r="I516" s="467">
        <v>0</v>
      </c>
    </row>
    <row r="517" spans="1:10">
      <c r="A517" s="460" t="s">
        <v>1261</v>
      </c>
      <c r="B517" s="460" t="s">
        <v>1262</v>
      </c>
      <c r="C517" s="460" t="s">
        <v>365</v>
      </c>
      <c r="D517" s="466">
        <v>34265.870000000003</v>
      </c>
      <c r="E517" s="466">
        <v>0</v>
      </c>
      <c r="F517" s="466">
        <v>34265.870000000003</v>
      </c>
      <c r="G517" s="466">
        <v>0</v>
      </c>
      <c r="H517" s="466">
        <v>34265.870000000003</v>
      </c>
      <c r="I517" s="467">
        <v>0</v>
      </c>
    </row>
    <row r="518" spans="1:10">
      <c r="A518" s="460" t="s">
        <v>1263</v>
      </c>
      <c r="B518" s="460" t="s">
        <v>1264</v>
      </c>
      <c r="C518" s="460" t="s">
        <v>365</v>
      </c>
      <c r="D518" s="466">
        <v>38450.550000000003</v>
      </c>
      <c r="E518" s="466">
        <v>0</v>
      </c>
      <c r="F518" s="466">
        <v>38450.550000000003</v>
      </c>
      <c r="G518" s="466">
        <v>0</v>
      </c>
      <c r="H518" s="466">
        <v>38450.550000000003</v>
      </c>
      <c r="I518" s="467">
        <v>0</v>
      </c>
    </row>
    <row r="519" spans="1:10">
      <c r="A519" s="460" t="s">
        <v>1265</v>
      </c>
      <c r="B519" s="460" t="s">
        <v>1266</v>
      </c>
      <c r="C519" s="460" t="s">
        <v>365</v>
      </c>
      <c r="D519" s="466">
        <v>386690.81</v>
      </c>
      <c r="E519" s="466">
        <v>0</v>
      </c>
      <c r="F519" s="466">
        <v>386690.81</v>
      </c>
      <c r="G519" s="466">
        <v>0</v>
      </c>
      <c r="H519" s="466">
        <v>386690.81</v>
      </c>
      <c r="I519" s="467">
        <v>0</v>
      </c>
    </row>
    <row r="520" spans="1:10">
      <c r="A520" s="460" t="s">
        <v>1267</v>
      </c>
      <c r="B520" s="460" t="s">
        <v>1268</v>
      </c>
      <c r="C520" s="460" t="s">
        <v>365</v>
      </c>
      <c r="D520" s="468">
        <v>17859</v>
      </c>
      <c r="E520" s="468">
        <v>0</v>
      </c>
      <c r="F520" s="468">
        <v>17859</v>
      </c>
      <c r="G520" s="468">
        <v>0</v>
      </c>
      <c r="H520" s="468">
        <v>17859</v>
      </c>
      <c r="I520" s="469">
        <v>0</v>
      </c>
    </row>
    <row r="521" spans="1:10">
      <c r="A521" s="460" t="s">
        <v>1269</v>
      </c>
      <c r="B521" s="460" t="s">
        <v>1270</v>
      </c>
      <c r="C521" s="460" t="s">
        <v>368</v>
      </c>
      <c r="D521" s="466">
        <v>0</v>
      </c>
      <c r="E521" s="466">
        <v>0</v>
      </c>
      <c r="F521" s="466">
        <v>0</v>
      </c>
      <c r="G521" s="466">
        <v>0</v>
      </c>
      <c r="H521" s="466">
        <v>0</v>
      </c>
      <c r="I521" s="467">
        <v>0</v>
      </c>
    </row>
    <row r="522" spans="1:10">
      <c r="A522" s="460" t="s">
        <v>1271</v>
      </c>
      <c r="B522" s="460" t="s">
        <v>1270</v>
      </c>
      <c r="C522" s="460" t="s">
        <v>368</v>
      </c>
      <c r="D522" s="466">
        <v>0</v>
      </c>
      <c r="E522" s="466">
        <v>0</v>
      </c>
      <c r="F522" s="466">
        <v>0</v>
      </c>
      <c r="G522" s="466">
        <v>0</v>
      </c>
      <c r="H522" s="466">
        <v>0</v>
      </c>
      <c r="I522" s="467">
        <v>1912586.82</v>
      </c>
    </row>
    <row r="523" spans="1:10">
      <c r="A523" s="460" t="s">
        <v>1272</v>
      </c>
      <c r="B523" s="460" t="s">
        <v>1273</v>
      </c>
      <c r="C523" s="460" t="s">
        <v>368</v>
      </c>
      <c r="D523" s="466">
        <v>0</v>
      </c>
      <c r="E523" s="466">
        <v>0</v>
      </c>
      <c r="F523" s="466">
        <v>0</v>
      </c>
      <c r="G523" s="466">
        <v>0</v>
      </c>
      <c r="H523" s="466">
        <v>0</v>
      </c>
      <c r="I523" s="467">
        <v>2308892.91</v>
      </c>
    </row>
    <row r="524" spans="1:10">
      <c r="A524" s="460" t="s">
        <v>1274</v>
      </c>
      <c r="B524" s="460" t="s">
        <v>295</v>
      </c>
      <c r="C524" s="460" t="s">
        <v>368</v>
      </c>
      <c r="D524" s="466">
        <v>0</v>
      </c>
      <c r="E524" s="466">
        <v>0</v>
      </c>
      <c r="F524" s="466">
        <v>0</v>
      </c>
      <c r="G524" s="466">
        <v>0</v>
      </c>
      <c r="H524" s="466">
        <v>0</v>
      </c>
      <c r="I524" s="467">
        <v>80605</v>
      </c>
    </row>
    <row r="525" spans="1:10">
      <c r="A525" s="460" t="s">
        <v>1275</v>
      </c>
      <c r="B525" s="460" t="s">
        <v>1270</v>
      </c>
      <c r="C525" s="460" t="s">
        <v>368</v>
      </c>
      <c r="D525" s="466">
        <v>20968814.84</v>
      </c>
      <c r="E525" s="466">
        <v>0</v>
      </c>
      <c r="F525" s="466">
        <v>20968814.84</v>
      </c>
      <c r="G525" s="466">
        <v>0</v>
      </c>
      <c r="H525" s="466">
        <v>20968814.84</v>
      </c>
      <c r="I525" s="467">
        <v>0</v>
      </c>
    </row>
    <row r="526" spans="1:10">
      <c r="A526" s="460" t="s">
        <v>1276</v>
      </c>
      <c r="B526" s="460" t="s">
        <v>1273</v>
      </c>
      <c r="C526" s="460" t="s">
        <v>368</v>
      </c>
      <c r="D526" s="466">
        <v>950994.36</v>
      </c>
      <c r="E526" s="466">
        <v>0</v>
      </c>
      <c r="F526" s="466">
        <v>950994.36</v>
      </c>
      <c r="G526" s="466">
        <v>0</v>
      </c>
      <c r="H526" s="466">
        <v>950994.36</v>
      </c>
      <c r="I526" s="467">
        <v>0</v>
      </c>
    </row>
    <row r="527" spans="1:10">
      <c r="A527" s="460" t="s">
        <v>1277</v>
      </c>
      <c r="B527" s="460" t="s">
        <v>368</v>
      </c>
      <c r="C527" s="460" t="s">
        <v>368</v>
      </c>
      <c r="D527" s="466">
        <v>445463.73</v>
      </c>
      <c r="E527" s="466">
        <v>3012155.44</v>
      </c>
      <c r="F527" s="466">
        <v>3457619.17</v>
      </c>
      <c r="G527" s="466">
        <v>0</v>
      </c>
      <c r="H527" s="466">
        <v>3457619.17</v>
      </c>
      <c r="I527" s="467">
        <v>0</v>
      </c>
    </row>
    <row r="528" spans="1:10" s="471" customFormat="1">
      <c r="A528" s="470" t="s">
        <v>1278</v>
      </c>
      <c r="B528" s="470" t="s">
        <v>295</v>
      </c>
      <c r="C528" s="470" t="s">
        <v>368</v>
      </c>
      <c r="D528" s="466">
        <v>81739.199999999997</v>
      </c>
      <c r="E528" s="466">
        <v>27246.799999999999</v>
      </c>
      <c r="F528" s="466">
        <v>108986</v>
      </c>
      <c r="G528" s="466">
        <v>0</v>
      </c>
      <c r="H528" s="466">
        <v>108986</v>
      </c>
      <c r="I528" s="467">
        <v>0</v>
      </c>
      <c r="J528" s="471" t="s">
        <v>303</v>
      </c>
    </row>
    <row r="529" spans="1:9">
      <c r="A529" s="460" t="s">
        <v>1280</v>
      </c>
      <c r="B529" s="460" t="s">
        <v>1281</v>
      </c>
      <c r="C529" s="460" t="s">
        <v>245</v>
      </c>
      <c r="D529" s="466">
        <v>0</v>
      </c>
      <c r="E529" s="466">
        <v>0</v>
      </c>
      <c r="F529" s="466">
        <v>0</v>
      </c>
      <c r="G529" s="466">
        <v>0</v>
      </c>
      <c r="H529" s="466">
        <v>0</v>
      </c>
      <c r="I529" s="467">
        <v>16836335.07</v>
      </c>
    </row>
    <row r="530" spans="1:9">
      <c r="A530" s="460" t="s">
        <v>1282</v>
      </c>
      <c r="B530" s="460" t="s">
        <v>1281</v>
      </c>
      <c r="C530" s="460" t="s">
        <v>245</v>
      </c>
      <c r="D530" s="466">
        <v>19628213.16</v>
      </c>
      <c r="E530" s="466">
        <v>0</v>
      </c>
      <c r="F530" s="466">
        <v>19628213.16</v>
      </c>
      <c r="G530" s="466">
        <v>0</v>
      </c>
      <c r="H530" s="466">
        <v>19628213.16</v>
      </c>
      <c r="I530" s="467">
        <v>0</v>
      </c>
    </row>
    <row r="531" spans="1:9">
      <c r="A531" s="460" t="s">
        <v>1283</v>
      </c>
      <c r="B531" s="460" t="s">
        <v>1281</v>
      </c>
      <c r="C531" s="460" t="s">
        <v>245</v>
      </c>
      <c r="D531" s="466">
        <v>31332135.77</v>
      </c>
      <c r="E531" s="466">
        <v>1821649.8</v>
      </c>
      <c r="F531" s="466">
        <v>33153785.57</v>
      </c>
      <c r="G531" s="466">
        <v>0</v>
      </c>
      <c r="H531" s="466">
        <v>33153785.57</v>
      </c>
      <c r="I531" s="467">
        <v>0</v>
      </c>
    </row>
    <row r="532" spans="1:9">
      <c r="A532" s="460" t="s">
        <v>1284</v>
      </c>
      <c r="B532" s="460" t="s">
        <v>1285</v>
      </c>
      <c r="C532" s="460" t="s">
        <v>245</v>
      </c>
      <c r="D532" s="466">
        <v>1337435.8</v>
      </c>
      <c r="E532" s="466">
        <v>596981.73</v>
      </c>
      <c r="F532" s="466">
        <v>1934417.53</v>
      </c>
      <c r="G532" s="466">
        <v>0</v>
      </c>
      <c r="H532" s="466">
        <v>1934417.53</v>
      </c>
      <c r="I532" s="467">
        <v>-9547388.6999999993</v>
      </c>
    </row>
    <row r="533" spans="1:9">
      <c r="A533" s="460" t="s">
        <v>1286</v>
      </c>
      <c r="B533" s="460" t="s">
        <v>1287</v>
      </c>
      <c r="C533" s="460" t="s">
        <v>245</v>
      </c>
      <c r="D533" s="468">
        <v>0</v>
      </c>
      <c r="E533" s="468">
        <v>0</v>
      </c>
      <c r="F533" s="468">
        <v>0</v>
      </c>
      <c r="G533" s="468">
        <v>0</v>
      </c>
      <c r="H533" s="468">
        <v>0</v>
      </c>
      <c r="I533" s="469">
        <v>0</v>
      </c>
    </row>
  </sheetData>
  <autoFilter ref="A9:J533" xr:uid="{00000000-0009-0000-0000-000006000000}"/>
  <mergeCells count="1">
    <mergeCell ref="A5:C5"/>
  </mergeCells>
  <phoneticPr fontId="156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5"/>
  <sheetViews>
    <sheetView workbookViewId="0">
      <pane xSplit="1" ySplit="7" topLeftCell="F8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/>
  <cols>
    <col min="1" max="1" width="33.140625" style="725" customWidth="1"/>
    <col min="2" max="2" width="32.7109375" style="725" bestFit="1" customWidth="1"/>
    <col min="3" max="3" width="22.28515625" style="725" bestFit="1" customWidth="1"/>
    <col min="4" max="4" width="30.7109375" style="725" bestFit="1" customWidth="1"/>
    <col min="5" max="5" width="22.140625" style="725" bestFit="1" customWidth="1"/>
    <col min="6" max="6" width="28.5703125" style="727" bestFit="1" customWidth="1"/>
    <col min="7" max="16384" width="9.140625" style="725"/>
  </cols>
  <sheetData>
    <row r="1" spans="1:8" ht="13.5" thickTop="1">
      <c r="A1" s="722"/>
      <c r="B1" s="723"/>
      <c r="C1" s="723"/>
      <c r="D1" s="723"/>
      <c r="E1" s="723"/>
      <c r="F1" s="724"/>
    </row>
    <row r="2" spans="1:8">
      <c r="A2" s="726"/>
    </row>
    <row r="3" spans="1:8">
      <c r="A3" s="726"/>
    </row>
    <row r="4" spans="1:8">
      <c r="A4" s="726"/>
    </row>
    <row r="5" spans="1:8" ht="18">
      <c r="A5" s="728" t="s">
        <v>1747</v>
      </c>
    </row>
    <row r="6" spans="1:8">
      <c r="A6" s="726"/>
    </row>
    <row r="7" spans="1:8">
      <c r="A7" s="754" t="s">
        <v>227</v>
      </c>
      <c r="B7" s="750" t="s">
        <v>1748</v>
      </c>
      <c r="C7" s="750" t="s">
        <v>1749</v>
      </c>
      <c r="D7" s="750" t="s">
        <v>1750</v>
      </c>
      <c r="E7" s="750" t="s">
        <v>1751</v>
      </c>
      <c r="F7" s="750" t="s">
        <v>1752</v>
      </c>
    </row>
    <row r="8" spans="1:8" ht="18">
      <c r="A8" s="755" t="s">
        <v>233</v>
      </c>
      <c r="B8" s="751">
        <v>14201533.529999999</v>
      </c>
      <c r="C8" s="751">
        <v>0</v>
      </c>
      <c r="D8" s="751">
        <v>14201533.529999999</v>
      </c>
      <c r="E8" s="751">
        <v>-886487.38</v>
      </c>
      <c r="F8" s="767">
        <v>13315046.15</v>
      </c>
      <c r="G8" s="729" t="s">
        <v>1753</v>
      </c>
      <c r="H8" s="730" t="s">
        <v>1754</v>
      </c>
    </row>
    <row r="9" spans="1:8">
      <c r="A9" s="755" t="s">
        <v>1376</v>
      </c>
      <c r="B9" s="751">
        <v>0</v>
      </c>
      <c r="C9" s="751">
        <v>0</v>
      </c>
      <c r="D9" s="751">
        <v>0</v>
      </c>
      <c r="E9" s="751">
        <v>0</v>
      </c>
      <c r="F9" s="767">
        <v>0</v>
      </c>
      <c r="G9" s="730" t="s">
        <v>1755</v>
      </c>
    </row>
    <row r="10" spans="1:8">
      <c r="A10" s="755" t="s">
        <v>1377</v>
      </c>
      <c r="B10" s="751">
        <v>1873735038.3</v>
      </c>
      <c r="C10" s="751">
        <v>9371963.3699999992</v>
      </c>
      <c r="D10" s="751">
        <v>1883107001.6700001</v>
      </c>
      <c r="E10" s="751">
        <v>0</v>
      </c>
      <c r="F10" s="767">
        <v>1870284923.48</v>
      </c>
    </row>
    <row r="11" spans="1:8">
      <c r="A11" s="755" t="s">
        <v>1378</v>
      </c>
      <c r="B11" s="751">
        <v>6715243.6600000001</v>
      </c>
      <c r="C11" s="751">
        <v>-108025.93</v>
      </c>
      <c r="D11" s="751">
        <v>6607217.7300000004</v>
      </c>
      <c r="E11" s="751">
        <v>0</v>
      </c>
      <c r="F11" s="767">
        <v>6607217.7300000004</v>
      </c>
      <c r="G11" s="725" t="s">
        <v>1756</v>
      </c>
    </row>
    <row r="12" spans="1:8" ht="18">
      <c r="A12" s="755" t="s">
        <v>255</v>
      </c>
      <c r="B12" s="751">
        <v>42000000</v>
      </c>
      <c r="C12" s="751">
        <v>0</v>
      </c>
      <c r="D12" s="751">
        <v>42000000</v>
      </c>
      <c r="E12" s="751">
        <v>0</v>
      </c>
      <c r="F12" s="767">
        <v>42000000</v>
      </c>
      <c r="G12" s="729" t="s">
        <v>1753</v>
      </c>
    </row>
    <row r="13" spans="1:8">
      <c r="A13" s="755" t="s">
        <v>464</v>
      </c>
      <c r="B13" s="751">
        <v>10790995.4</v>
      </c>
      <c r="C13" s="751">
        <v>-10291305.4</v>
      </c>
      <c r="D13" s="751">
        <v>499690</v>
      </c>
      <c r="E13" s="751">
        <v>0</v>
      </c>
      <c r="F13" s="767">
        <v>499690</v>
      </c>
    </row>
    <row r="14" spans="1:8" ht="18">
      <c r="A14" s="755" t="s">
        <v>187</v>
      </c>
      <c r="B14" s="751">
        <v>103161692.56</v>
      </c>
      <c r="C14" s="751">
        <v>-2221444.56</v>
      </c>
      <c r="D14" s="751">
        <v>100940248</v>
      </c>
      <c r="E14" s="751">
        <v>-2569619.2799999998</v>
      </c>
      <c r="F14" s="767">
        <v>98370628.719999999</v>
      </c>
      <c r="G14" s="729" t="s">
        <v>1753</v>
      </c>
    </row>
    <row r="15" spans="1:8" ht="18">
      <c r="A15" s="755" t="s">
        <v>1381</v>
      </c>
      <c r="B15" s="752">
        <v>2567261.42</v>
      </c>
      <c r="C15" s="752">
        <v>0</v>
      </c>
      <c r="D15" s="752">
        <v>2567261.42</v>
      </c>
      <c r="E15" s="752">
        <v>560000</v>
      </c>
      <c r="F15" s="768">
        <v>3127261.42</v>
      </c>
      <c r="G15" s="729" t="s">
        <v>1753</v>
      </c>
    </row>
    <row r="16" spans="1:8">
      <c r="A16" s="755" t="s">
        <v>1453</v>
      </c>
      <c r="B16" s="752">
        <v>2053171764.8699999</v>
      </c>
      <c r="C16" s="752">
        <v>-3248812.52</v>
      </c>
      <c r="D16" s="752">
        <v>2049922952.3499999</v>
      </c>
      <c r="E16" s="752">
        <v>-2896106.66</v>
      </c>
      <c r="F16" s="768">
        <v>2034204767.5</v>
      </c>
    </row>
    <row r="17" spans="1:7">
      <c r="A17" s="755"/>
      <c r="B17" s="751"/>
      <c r="C17" s="751"/>
      <c r="D17" s="751"/>
      <c r="E17" s="751"/>
      <c r="F17" s="767"/>
    </row>
    <row r="18" spans="1:7">
      <c r="A18" s="755" t="s">
        <v>1456</v>
      </c>
      <c r="B18" s="751">
        <v>4295649.88</v>
      </c>
      <c r="C18" s="751">
        <v>0</v>
      </c>
      <c r="D18" s="751">
        <v>4295649.88</v>
      </c>
      <c r="E18" s="751">
        <v>0</v>
      </c>
      <c r="F18" s="767">
        <v>4295649.88</v>
      </c>
      <c r="G18" s="730" t="s">
        <v>1757</v>
      </c>
    </row>
    <row r="19" spans="1:7" s="762" customFormat="1" ht="18">
      <c r="A19" s="759" t="s">
        <v>264</v>
      </c>
      <c r="B19" s="760">
        <v>12918808.85</v>
      </c>
      <c r="C19" s="760">
        <v>0</v>
      </c>
      <c r="D19" s="760">
        <v>12918808.85</v>
      </c>
      <c r="E19" s="760">
        <v>0</v>
      </c>
      <c r="F19" s="767">
        <v>12918808.85</v>
      </c>
      <c r="G19" s="761" t="s">
        <v>1753</v>
      </c>
    </row>
    <row r="20" spans="1:7" s="762" customFormat="1" ht="18">
      <c r="A20" s="759" t="s">
        <v>1477</v>
      </c>
      <c r="B20" s="760">
        <v>531829.69999999995</v>
      </c>
      <c r="C20" s="760">
        <v>0</v>
      </c>
      <c r="D20" s="760">
        <v>531829.69999999995</v>
      </c>
      <c r="E20" s="760">
        <v>0</v>
      </c>
      <c r="F20" s="767">
        <v>531829.69999999995</v>
      </c>
      <c r="G20" s="761" t="s">
        <v>1753</v>
      </c>
    </row>
    <row r="21" spans="1:7">
      <c r="A21" s="755" t="s">
        <v>1480</v>
      </c>
      <c r="B21" s="751">
        <v>0</v>
      </c>
      <c r="C21" s="751">
        <v>0</v>
      </c>
      <c r="D21" s="751">
        <v>0</v>
      </c>
      <c r="E21" s="751">
        <v>0</v>
      </c>
      <c r="F21" s="767">
        <v>8304304.8099999996</v>
      </c>
    </row>
    <row r="22" spans="1:7" ht="18">
      <c r="A22" s="755" t="s">
        <v>1379</v>
      </c>
      <c r="B22" s="751">
        <v>264390.42</v>
      </c>
      <c r="C22" s="751">
        <v>0</v>
      </c>
      <c r="D22" s="751">
        <v>264390.42</v>
      </c>
      <c r="E22" s="751">
        <v>0</v>
      </c>
      <c r="F22" s="767">
        <v>264390.42</v>
      </c>
      <c r="G22" s="729" t="s">
        <v>1753</v>
      </c>
    </row>
    <row r="23" spans="1:7">
      <c r="A23" s="755" t="s">
        <v>1484</v>
      </c>
      <c r="B23" s="751">
        <v>138511043.65000001</v>
      </c>
      <c r="C23" s="751">
        <v>0</v>
      </c>
      <c r="D23" s="751">
        <v>138511043.65000001</v>
      </c>
      <c r="E23" s="751">
        <v>0</v>
      </c>
      <c r="F23" s="767">
        <v>138511043.65000001</v>
      </c>
    </row>
    <row r="24" spans="1:7" ht="18">
      <c r="A24" s="755" t="s">
        <v>1382</v>
      </c>
      <c r="B24" s="752">
        <v>5000000</v>
      </c>
      <c r="C24" s="752">
        <v>0</v>
      </c>
      <c r="D24" s="752">
        <v>5000000</v>
      </c>
      <c r="E24" s="752">
        <v>0</v>
      </c>
      <c r="F24" s="768">
        <v>5000000</v>
      </c>
      <c r="G24" s="729" t="s">
        <v>1753</v>
      </c>
    </row>
    <row r="25" spans="1:7">
      <c r="A25" s="755"/>
      <c r="B25" s="751"/>
      <c r="C25" s="751"/>
      <c r="D25" s="751"/>
      <c r="E25" s="751"/>
      <c r="F25" s="767"/>
    </row>
    <row r="26" spans="1:7" ht="13.5" thickBot="1">
      <c r="A26" s="755" t="s">
        <v>273</v>
      </c>
      <c r="B26" s="753">
        <v>2214693487.3699999</v>
      </c>
      <c r="C26" s="753">
        <v>-3248812.52</v>
      </c>
      <c r="D26" s="753">
        <v>2211444674.8499999</v>
      </c>
      <c r="E26" s="753">
        <v>-2896106.66</v>
      </c>
      <c r="F26" s="769">
        <v>2204030794.8099999</v>
      </c>
    </row>
    <row r="27" spans="1:7" ht="13.5" thickTop="1">
      <c r="A27" s="755"/>
      <c r="B27" s="751"/>
      <c r="C27" s="751"/>
      <c r="D27" s="751"/>
      <c r="E27" s="751"/>
      <c r="F27" s="767"/>
    </row>
    <row r="28" spans="1:7">
      <c r="A28" s="755" t="s">
        <v>285</v>
      </c>
      <c r="B28" s="751">
        <v>-37646581.979999997</v>
      </c>
      <c r="C28" s="751">
        <v>-1138043.6200000001</v>
      </c>
      <c r="D28" s="751">
        <v>-38784625.600000001</v>
      </c>
      <c r="E28" s="751">
        <v>0</v>
      </c>
      <c r="F28" s="767">
        <v>-38784625.600000001</v>
      </c>
      <c r="G28" s="725" t="s">
        <v>1758</v>
      </c>
    </row>
    <row r="29" spans="1:7">
      <c r="A29" s="755" t="s">
        <v>1759</v>
      </c>
      <c r="B29" s="751">
        <v>-311499.69</v>
      </c>
      <c r="C29" s="751">
        <v>0</v>
      </c>
      <c r="D29" s="751">
        <v>-311499.69</v>
      </c>
      <c r="E29" s="751">
        <v>0</v>
      </c>
      <c r="F29" s="767">
        <v>0</v>
      </c>
    </row>
    <row r="30" spans="1:7">
      <c r="A30" s="755" t="s">
        <v>281</v>
      </c>
      <c r="B30" s="751">
        <v>-15681787.77</v>
      </c>
      <c r="C30" s="751">
        <v>-499352.68</v>
      </c>
      <c r="D30" s="751">
        <v>-16181140.449999999</v>
      </c>
      <c r="E30" s="751">
        <v>0</v>
      </c>
      <c r="F30" s="767">
        <v>-16181140.449999999</v>
      </c>
    </row>
    <row r="31" spans="1:7" ht="18">
      <c r="A31" s="755" t="s">
        <v>1390</v>
      </c>
      <c r="B31" s="751">
        <v>-330533.39</v>
      </c>
      <c r="C31" s="751">
        <v>0</v>
      </c>
      <c r="D31" s="751">
        <v>-330533.39</v>
      </c>
      <c r="E31" s="751">
        <v>0</v>
      </c>
      <c r="F31" s="767">
        <v>-330533.39</v>
      </c>
      <c r="G31" s="729" t="s">
        <v>1753</v>
      </c>
    </row>
    <row r="32" spans="1:7" ht="18">
      <c r="A32" s="755" t="s">
        <v>1384</v>
      </c>
      <c r="B32" s="751">
        <v>-19259564.149999999</v>
      </c>
      <c r="C32" s="751">
        <v>0</v>
      </c>
      <c r="D32" s="751">
        <v>-19259564.149999999</v>
      </c>
      <c r="E32" s="751">
        <v>2569619.2799999998</v>
      </c>
      <c r="F32" s="767">
        <v>-16689944.869999999</v>
      </c>
      <c r="G32" s="729" t="s">
        <v>1753</v>
      </c>
    </row>
    <row r="33" spans="1:7" ht="18">
      <c r="A33" s="755" t="s">
        <v>1388</v>
      </c>
      <c r="B33" s="751">
        <v>-410766138.06</v>
      </c>
      <c r="C33" s="751">
        <v>0</v>
      </c>
      <c r="D33" s="751">
        <v>-410766138.06</v>
      </c>
      <c r="E33" s="751">
        <v>0</v>
      </c>
      <c r="F33" s="767">
        <v>-410766138.06</v>
      </c>
      <c r="G33" s="729" t="s">
        <v>1753</v>
      </c>
    </row>
    <row r="34" spans="1:7">
      <c r="A34" s="755" t="s">
        <v>1515</v>
      </c>
      <c r="B34" s="751">
        <v>0</v>
      </c>
      <c r="C34" s="751">
        <v>0</v>
      </c>
      <c r="D34" s="751">
        <v>0</v>
      </c>
      <c r="E34" s="751">
        <v>-2991700</v>
      </c>
      <c r="F34" s="767">
        <v>-2991700</v>
      </c>
      <c r="G34" s="730" t="s">
        <v>1755</v>
      </c>
    </row>
    <row r="35" spans="1:7">
      <c r="A35" s="755" t="s">
        <v>1386</v>
      </c>
      <c r="B35" s="751">
        <v>-56901380.049999997</v>
      </c>
      <c r="C35" s="751">
        <v>0</v>
      </c>
      <c r="D35" s="751">
        <v>-56901380.049999997</v>
      </c>
      <c r="E35" s="751">
        <v>2991700</v>
      </c>
      <c r="F35" s="767">
        <v>-53909680.049999997</v>
      </c>
      <c r="G35" s="730" t="s">
        <v>1755</v>
      </c>
    </row>
    <row r="36" spans="1:7" ht="18">
      <c r="A36" s="755" t="s">
        <v>1385</v>
      </c>
      <c r="B36" s="752">
        <v>-5151899.28</v>
      </c>
      <c r="C36" s="752">
        <v>-4044.6</v>
      </c>
      <c r="D36" s="752">
        <v>-5155943.88</v>
      </c>
      <c r="E36" s="752">
        <v>326487.38</v>
      </c>
      <c r="F36" s="768">
        <v>-4829456.5</v>
      </c>
      <c r="G36" s="729" t="s">
        <v>1753</v>
      </c>
    </row>
    <row r="37" spans="1:7">
      <c r="A37" s="755" t="s">
        <v>195</v>
      </c>
      <c r="B37" s="752">
        <v>-546049384.37</v>
      </c>
      <c r="C37" s="752">
        <v>-1641440.9</v>
      </c>
      <c r="D37" s="752">
        <v>-547690825.26999998</v>
      </c>
      <c r="E37" s="752">
        <v>2896106.66</v>
      </c>
      <c r="F37" s="768">
        <v>-544483218.91999996</v>
      </c>
    </row>
    <row r="38" spans="1:7">
      <c r="A38" s="755"/>
      <c r="B38" s="751"/>
      <c r="C38" s="751"/>
      <c r="D38" s="751"/>
      <c r="E38" s="751"/>
      <c r="F38" s="767"/>
    </row>
    <row r="39" spans="1:7">
      <c r="A39" s="755" t="s">
        <v>1520</v>
      </c>
      <c r="B39" s="751">
        <v>-19760696.649999999</v>
      </c>
      <c r="C39" s="751">
        <v>6938618.46</v>
      </c>
      <c r="D39" s="751">
        <v>-12822078.189999999</v>
      </c>
      <c r="E39" s="751">
        <v>0</v>
      </c>
      <c r="F39" s="767">
        <v>0</v>
      </c>
      <c r="G39" s="730" t="s">
        <v>1760</v>
      </c>
    </row>
    <row r="40" spans="1:7">
      <c r="A40" s="755" t="s">
        <v>289</v>
      </c>
      <c r="B40" s="751">
        <v>-3229876.88</v>
      </c>
      <c r="C40" s="751">
        <v>0</v>
      </c>
      <c r="D40" s="751">
        <v>-3229876.88</v>
      </c>
      <c r="E40" s="751">
        <v>0</v>
      </c>
      <c r="F40" s="767">
        <v>-3229876.88</v>
      </c>
    </row>
    <row r="41" spans="1:7" ht="18">
      <c r="A41" s="755" t="s">
        <v>1389</v>
      </c>
      <c r="B41" s="751">
        <v>-62012177.310000002</v>
      </c>
      <c r="C41" s="751">
        <v>0</v>
      </c>
      <c r="D41" s="751">
        <v>-62012177.310000002</v>
      </c>
      <c r="E41" s="751">
        <v>0</v>
      </c>
      <c r="F41" s="767">
        <v>-62012177.310000002</v>
      </c>
      <c r="G41" s="729" t="s">
        <v>1753</v>
      </c>
    </row>
    <row r="42" spans="1:7" ht="18">
      <c r="A42" s="755" t="s">
        <v>1387</v>
      </c>
      <c r="B42" s="751">
        <v>-51772905.890000001</v>
      </c>
      <c r="C42" s="751">
        <v>0</v>
      </c>
      <c r="D42" s="751">
        <v>-51772905.890000001</v>
      </c>
      <c r="E42" s="751">
        <v>0</v>
      </c>
      <c r="F42" s="767">
        <v>-51772905.890000001</v>
      </c>
      <c r="G42" s="729" t="s">
        <v>1753</v>
      </c>
    </row>
    <row r="43" spans="1:7" ht="18">
      <c r="A43" s="755" t="s">
        <v>1308</v>
      </c>
      <c r="B43" s="751">
        <v>0</v>
      </c>
      <c r="C43" s="751">
        <v>0</v>
      </c>
      <c r="D43" s="751">
        <v>0</v>
      </c>
      <c r="E43" s="751">
        <v>0</v>
      </c>
      <c r="F43" s="767">
        <v>0</v>
      </c>
      <c r="G43" s="729" t="s">
        <v>1753</v>
      </c>
    </row>
    <row r="44" spans="1:7" ht="18">
      <c r="A44" s="755" t="s">
        <v>280</v>
      </c>
      <c r="B44" s="752">
        <v>0</v>
      </c>
      <c r="C44" s="752">
        <v>0</v>
      </c>
      <c r="D44" s="752">
        <v>0</v>
      </c>
      <c r="E44" s="752">
        <v>0</v>
      </c>
      <c r="F44" s="768">
        <v>0</v>
      </c>
      <c r="G44" s="729" t="s">
        <v>1753</v>
      </c>
    </row>
    <row r="45" spans="1:7">
      <c r="A45" s="755" t="s">
        <v>198</v>
      </c>
      <c r="B45" s="752">
        <v>-682825041.10000002</v>
      </c>
      <c r="C45" s="752">
        <v>5297177.5599999996</v>
      </c>
      <c r="D45" s="752">
        <v>-677527863.53999996</v>
      </c>
      <c r="E45" s="752">
        <v>2896106.66</v>
      </c>
      <c r="F45" s="768">
        <v>-661498179</v>
      </c>
    </row>
    <row r="46" spans="1:7">
      <c r="A46" s="755"/>
      <c r="B46" s="751"/>
      <c r="C46" s="751"/>
      <c r="D46" s="751"/>
      <c r="E46" s="751"/>
      <c r="F46" s="767"/>
    </row>
    <row r="47" spans="1:7" ht="18">
      <c r="A47" s="755" t="s">
        <v>304</v>
      </c>
      <c r="B47" s="751">
        <v>-714000000</v>
      </c>
      <c r="C47" s="751">
        <v>0</v>
      </c>
      <c r="D47" s="751">
        <v>-714000000</v>
      </c>
      <c r="E47" s="751">
        <v>0</v>
      </c>
      <c r="F47" s="767">
        <v>-714000000</v>
      </c>
      <c r="G47" s="729" t="s">
        <v>1753</v>
      </c>
    </row>
    <row r="48" spans="1:7" ht="18">
      <c r="A48" s="755" t="s">
        <v>306</v>
      </c>
      <c r="B48" s="751">
        <v>-476302298.08999997</v>
      </c>
      <c r="C48" s="751">
        <v>0</v>
      </c>
      <c r="D48" s="751">
        <v>-476302298.08999997</v>
      </c>
      <c r="E48" s="751">
        <v>0</v>
      </c>
      <c r="F48" s="767">
        <v>-476302298.08999997</v>
      </c>
      <c r="G48" s="729" t="s">
        <v>1753</v>
      </c>
    </row>
    <row r="49" spans="1:7" ht="18">
      <c r="A49" s="755" t="s">
        <v>309</v>
      </c>
      <c r="B49" s="751">
        <v>-82375411.379999995</v>
      </c>
      <c r="C49" s="751">
        <v>11822000</v>
      </c>
      <c r="D49" s="751">
        <v>-70553411.379999995</v>
      </c>
      <c r="E49" s="751">
        <v>0</v>
      </c>
      <c r="F49" s="767">
        <v>-70175411.379999995</v>
      </c>
      <c r="G49" s="729" t="s">
        <v>1753</v>
      </c>
    </row>
    <row r="50" spans="1:7">
      <c r="A50" s="755" t="s">
        <v>310</v>
      </c>
      <c r="B50" s="752">
        <v>-234390736.80000001</v>
      </c>
      <c r="C50" s="752">
        <v>-2048365.04</v>
      </c>
      <c r="D50" s="752">
        <v>-236439101.84</v>
      </c>
      <c r="E50" s="752">
        <v>0</v>
      </c>
      <c r="F50" s="768">
        <v>-245054906.34</v>
      </c>
    </row>
    <row r="51" spans="1:7">
      <c r="A51" s="755" t="s">
        <v>842</v>
      </c>
      <c r="B51" s="751">
        <v>-24800000</v>
      </c>
      <c r="C51" s="751">
        <v>-11822000</v>
      </c>
      <c r="D51" s="751">
        <v>-36622000</v>
      </c>
      <c r="E51" s="751">
        <v>0</v>
      </c>
      <c r="F51" s="767">
        <v>-37000000</v>
      </c>
      <c r="G51" s="725" t="s">
        <v>1761</v>
      </c>
    </row>
    <row r="52" spans="1:7">
      <c r="A52" s="755" t="s">
        <v>314</v>
      </c>
      <c r="B52" s="752">
        <v>-1531868446.27</v>
      </c>
      <c r="C52" s="752">
        <v>-2048365.04</v>
      </c>
      <c r="D52" s="752">
        <v>-1533916811.3099999</v>
      </c>
      <c r="E52" s="752">
        <v>0</v>
      </c>
      <c r="F52" s="768">
        <v>-1542532615.8099999</v>
      </c>
    </row>
    <row r="53" spans="1:7">
      <c r="A53" s="755"/>
      <c r="B53" s="751"/>
      <c r="C53" s="751"/>
      <c r="D53" s="751"/>
      <c r="E53" s="751"/>
      <c r="F53" s="767"/>
    </row>
    <row r="54" spans="1:7" ht="13.5" thickBot="1">
      <c r="A54" s="755" t="s">
        <v>315</v>
      </c>
      <c r="B54" s="753">
        <v>-2214693487.3699999</v>
      </c>
      <c r="C54" s="753">
        <v>3248812.52</v>
      </c>
      <c r="D54" s="753">
        <v>-2211444674.8499999</v>
      </c>
      <c r="E54" s="753">
        <v>2896106.66</v>
      </c>
      <c r="F54" s="769">
        <v>-2204030794.8099999</v>
      </c>
    </row>
    <row r="55" spans="1:7" ht="13.5" thickTop="1">
      <c r="A55" s="755"/>
      <c r="B55" s="751"/>
      <c r="C55" s="751"/>
      <c r="D55" s="751"/>
      <c r="E55" s="751"/>
      <c r="F55" s="767"/>
    </row>
    <row r="56" spans="1:7" ht="18">
      <c r="A56" s="755" t="s">
        <v>1538</v>
      </c>
      <c r="B56" s="751">
        <v>-11267067.810000001</v>
      </c>
      <c r="C56" s="751">
        <v>-8900</v>
      </c>
      <c r="D56" s="751">
        <v>-11275967.810000001</v>
      </c>
      <c r="E56" s="751">
        <v>562015</v>
      </c>
      <c r="F56" s="767">
        <v>-10713952.810000001</v>
      </c>
      <c r="G56" s="729" t="s">
        <v>1753</v>
      </c>
    </row>
    <row r="57" spans="1:7">
      <c r="A57" s="755" t="s">
        <v>1552</v>
      </c>
      <c r="B57" s="752">
        <v>-1228659081.21</v>
      </c>
      <c r="C57" s="752">
        <v>0</v>
      </c>
      <c r="D57" s="752">
        <v>-1228659081.21</v>
      </c>
      <c r="E57" s="752">
        <v>0</v>
      </c>
      <c r="F57" s="768">
        <v>-1228659081.21</v>
      </c>
    </row>
    <row r="58" spans="1:7">
      <c r="A58" s="755" t="s">
        <v>363</v>
      </c>
      <c r="B58" s="752">
        <v>-1239926149.02</v>
      </c>
      <c r="C58" s="752">
        <v>-8900</v>
      </c>
      <c r="D58" s="752">
        <v>-1239935049.02</v>
      </c>
      <c r="E58" s="752">
        <v>562015</v>
      </c>
      <c r="F58" s="768">
        <v>-1239373034.02</v>
      </c>
    </row>
    <row r="59" spans="1:7">
      <c r="A59" s="755"/>
      <c r="B59" s="751"/>
      <c r="C59" s="751"/>
      <c r="D59" s="751"/>
      <c r="E59" s="751"/>
      <c r="F59" s="767"/>
    </row>
    <row r="60" spans="1:7">
      <c r="A60" s="755" t="s">
        <v>1555</v>
      </c>
      <c r="B60" s="752">
        <v>766050585.79999995</v>
      </c>
      <c r="C60" s="752">
        <v>-3775991.42</v>
      </c>
      <c r="D60" s="752">
        <v>762274594.38</v>
      </c>
      <c r="E60" s="752">
        <v>0</v>
      </c>
      <c r="F60" s="768">
        <v>762274594.38</v>
      </c>
    </row>
    <row r="61" spans="1:7">
      <c r="A61" s="755" t="s">
        <v>1586</v>
      </c>
      <c r="B61" s="752">
        <v>766050585.79999995</v>
      </c>
      <c r="C61" s="752">
        <v>-3775991.42</v>
      </c>
      <c r="D61" s="752">
        <v>762274594.38</v>
      </c>
      <c r="E61" s="752">
        <v>0</v>
      </c>
      <c r="F61" s="768">
        <v>762274594.38</v>
      </c>
    </row>
    <row r="62" spans="1:7">
      <c r="A62" s="755"/>
      <c r="B62" s="751"/>
      <c r="C62" s="751"/>
      <c r="D62" s="751"/>
      <c r="E62" s="751"/>
      <c r="F62" s="767"/>
    </row>
    <row r="63" spans="1:7">
      <c r="A63" s="755" t="s">
        <v>1587</v>
      </c>
      <c r="B63" s="752">
        <v>-473875563.22000003</v>
      </c>
      <c r="C63" s="752">
        <v>-3784891.42</v>
      </c>
      <c r="D63" s="752">
        <v>-477660454.63999999</v>
      </c>
      <c r="E63" s="752">
        <v>562015</v>
      </c>
      <c r="F63" s="768">
        <v>-477098439.63999999</v>
      </c>
    </row>
    <row r="64" spans="1:7">
      <c r="A64" s="755"/>
      <c r="B64" s="751"/>
      <c r="C64" s="751"/>
      <c r="D64" s="751"/>
      <c r="E64" s="751"/>
      <c r="F64" s="767"/>
    </row>
    <row r="65" spans="1:7">
      <c r="A65" s="755" t="s">
        <v>1588</v>
      </c>
      <c r="B65" s="751">
        <v>102960174.7</v>
      </c>
      <c r="C65" s="751">
        <v>18989.34</v>
      </c>
      <c r="D65" s="751">
        <v>102979164.04000001</v>
      </c>
      <c r="E65" s="751">
        <v>-562015</v>
      </c>
      <c r="F65" s="767">
        <v>102417149.04000001</v>
      </c>
      <c r="G65" s="730" t="s">
        <v>1762</v>
      </c>
    </row>
    <row r="66" spans="1:7">
      <c r="A66" s="755" t="s">
        <v>1631</v>
      </c>
      <c r="B66" s="752">
        <v>63097802.049999997</v>
      </c>
      <c r="C66" s="752">
        <v>1218184.3600000001</v>
      </c>
      <c r="D66" s="752">
        <v>64315986.409999996</v>
      </c>
      <c r="E66" s="752">
        <v>0</v>
      </c>
      <c r="F66" s="768">
        <v>64315986.409999996</v>
      </c>
    </row>
    <row r="67" spans="1:7">
      <c r="A67" s="755" t="s">
        <v>1732</v>
      </c>
      <c r="B67" s="752">
        <v>166057976.75</v>
      </c>
      <c r="C67" s="752">
        <v>1237173.7</v>
      </c>
      <c r="D67" s="752">
        <v>167295150.44999999</v>
      </c>
      <c r="E67" s="752">
        <v>-562015</v>
      </c>
      <c r="F67" s="768">
        <v>166733135.44999999</v>
      </c>
    </row>
    <row r="68" spans="1:7">
      <c r="A68" s="755"/>
      <c r="B68" s="751"/>
      <c r="C68" s="751"/>
      <c r="D68" s="751"/>
      <c r="E68" s="751"/>
      <c r="F68" s="767"/>
    </row>
    <row r="69" spans="1:7">
      <c r="A69" s="755" t="s">
        <v>1733</v>
      </c>
      <c r="B69" s="751">
        <v>-307817586.47000003</v>
      </c>
      <c r="C69" s="751">
        <v>-2547717.7200000002</v>
      </c>
      <c r="D69" s="751">
        <v>-310365304.19</v>
      </c>
      <c r="E69" s="751">
        <v>0</v>
      </c>
      <c r="F69" s="767">
        <v>-310365304.19</v>
      </c>
    </row>
    <row r="70" spans="1:7">
      <c r="A70" s="755" t="s">
        <v>1735</v>
      </c>
      <c r="B70" s="751">
        <v>8255570.5499999998</v>
      </c>
      <c r="C70" s="751">
        <v>0</v>
      </c>
      <c r="D70" s="751">
        <v>8255570.5499999998</v>
      </c>
      <c r="E70" s="751">
        <v>0</v>
      </c>
      <c r="F70" s="767">
        <v>8255570.5499999998</v>
      </c>
    </row>
    <row r="71" spans="1:7">
      <c r="A71" s="755" t="s">
        <v>245</v>
      </c>
      <c r="B71" s="752">
        <v>65171279.119999997</v>
      </c>
      <c r="C71" s="752">
        <v>499352.68</v>
      </c>
      <c r="D71" s="752">
        <v>65670631.799999997</v>
      </c>
      <c r="E71" s="752">
        <v>0</v>
      </c>
      <c r="F71" s="768">
        <v>57054827.299999997</v>
      </c>
    </row>
    <row r="72" spans="1:7">
      <c r="A72" s="755"/>
      <c r="B72" s="751"/>
      <c r="C72" s="751"/>
      <c r="D72" s="751"/>
      <c r="E72" s="751"/>
      <c r="F72" s="767"/>
    </row>
    <row r="73" spans="1:7" ht="13.5" thickBot="1">
      <c r="A73" s="755" t="s">
        <v>310</v>
      </c>
      <c r="B73" s="753">
        <v>-234390736.80000001</v>
      </c>
      <c r="C73" s="753">
        <v>-2048365.04</v>
      </c>
      <c r="D73" s="753">
        <v>-236439101.84</v>
      </c>
      <c r="E73" s="753">
        <v>0</v>
      </c>
      <c r="F73" s="769">
        <v>-245054906.34</v>
      </c>
    </row>
    <row r="74" spans="1:7" ht="14.25" thickTop="1" thickBot="1">
      <c r="A74" s="731"/>
      <c r="B74" s="732"/>
      <c r="C74" s="732"/>
      <c r="D74" s="732"/>
      <c r="E74" s="732"/>
      <c r="F74" s="733"/>
    </row>
    <row r="75" spans="1:7" ht="13.5" thickTop="1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5:I284"/>
  <sheetViews>
    <sheetView workbookViewId="0">
      <pane xSplit="3" ySplit="7" topLeftCell="F264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 customHeight="1"/>
  <cols>
    <col min="1" max="1" width="17.7109375" style="7" customWidth="1"/>
    <col min="2" max="2" width="46.28515625" style="7" customWidth="1"/>
    <col min="3" max="3" width="28" style="7" customWidth="1"/>
    <col min="4" max="7" width="23.140625" style="7" customWidth="1"/>
    <col min="8" max="8" width="28.5703125" style="734" bestFit="1" customWidth="1"/>
    <col min="9" max="16384" width="9.140625" style="7"/>
  </cols>
  <sheetData>
    <row r="5" spans="1:8" ht="18">
      <c r="A5" s="988" t="s">
        <v>1763</v>
      </c>
      <c r="B5" s="989"/>
      <c r="C5" s="989"/>
    </row>
    <row r="6" spans="1:8" ht="12.75" customHeight="1">
      <c r="D6" s="735"/>
      <c r="E6" s="735"/>
      <c r="F6" s="735"/>
      <c r="G6" s="735"/>
      <c r="H6" s="736"/>
    </row>
    <row r="7" spans="1:8" ht="12.75" customHeight="1">
      <c r="A7" s="748" t="s">
        <v>1397</v>
      </c>
      <c r="B7" s="743" t="s">
        <v>1398</v>
      </c>
      <c r="C7" s="743" t="s">
        <v>227</v>
      </c>
      <c r="D7" s="745" t="s">
        <v>1748</v>
      </c>
      <c r="E7" s="745" t="s">
        <v>1749</v>
      </c>
      <c r="F7" s="745" t="s">
        <v>1750</v>
      </c>
      <c r="G7" s="745" t="s">
        <v>1751</v>
      </c>
      <c r="H7" s="770" t="s">
        <v>1752</v>
      </c>
    </row>
    <row r="8" spans="1:8" ht="12.75" customHeight="1">
      <c r="A8" s="749" t="s">
        <v>393</v>
      </c>
      <c r="B8" s="744" t="s">
        <v>392</v>
      </c>
      <c r="C8" s="744" t="s">
        <v>233</v>
      </c>
      <c r="D8" s="746">
        <v>367395.42</v>
      </c>
      <c r="E8" s="746">
        <v>0</v>
      </c>
      <c r="F8" s="746">
        <v>367395.42</v>
      </c>
      <c r="G8" s="746">
        <v>0</v>
      </c>
      <c r="H8" s="771">
        <v>367395.42</v>
      </c>
    </row>
    <row r="9" spans="1:8" ht="12.75" customHeight="1">
      <c r="A9" s="749" t="s">
        <v>396</v>
      </c>
      <c r="B9" s="744" t="s">
        <v>397</v>
      </c>
      <c r="C9" s="744" t="s">
        <v>233</v>
      </c>
      <c r="D9" s="746">
        <v>560000</v>
      </c>
      <c r="E9" s="746">
        <v>0</v>
      </c>
      <c r="F9" s="746">
        <v>560000</v>
      </c>
      <c r="G9" s="746">
        <v>-560000</v>
      </c>
      <c r="H9" s="771">
        <v>0</v>
      </c>
    </row>
    <row r="10" spans="1:8" ht="12.75" customHeight="1">
      <c r="A10" s="749" t="s">
        <v>1409</v>
      </c>
      <c r="B10" s="744" t="s">
        <v>1410</v>
      </c>
      <c r="C10" s="744" t="s">
        <v>233</v>
      </c>
      <c r="D10" s="746">
        <v>4215</v>
      </c>
      <c r="E10" s="746">
        <v>0</v>
      </c>
      <c r="F10" s="746">
        <v>4215</v>
      </c>
      <c r="G10" s="746">
        <v>0</v>
      </c>
      <c r="H10" s="771">
        <v>4215</v>
      </c>
    </row>
    <row r="11" spans="1:8" ht="12.75" customHeight="1">
      <c r="A11" s="749" t="s">
        <v>1411</v>
      </c>
      <c r="B11" s="744" t="s">
        <v>1412</v>
      </c>
      <c r="C11" s="744" t="s">
        <v>233</v>
      </c>
      <c r="D11" s="746">
        <v>5030649.3</v>
      </c>
      <c r="E11" s="746">
        <v>0</v>
      </c>
      <c r="F11" s="746">
        <v>5030649.3</v>
      </c>
      <c r="G11" s="746">
        <v>0</v>
      </c>
      <c r="H11" s="771">
        <v>5030649.3</v>
      </c>
    </row>
    <row r="12" spans="1:8" ht="12.75" customHeight="1">
      <c r="A12" s="749" t="s">
        <v>407</v>
      </c>
      <c r="B12" s="744" t="s">
        <v>408</v>
      </c>
      <c r="C12" s="744" t="s">
        <v>233</v>
      </c>
      <c r="D12" s="746">
        <v>326097.01</v>
      </c>
      <c r="E12" s="746">
        <v>0</v>
      </c>
      <c r="F12" s="746">
        <v>326097.01</v>
      </c>
      <c r="G12" s="746">
        <v>0</v>
      </c>
      <c r="H12" s="771">
        <v>326097.01</v>
      </c>
    </row>
    <row r="13" spans="1:8" ht="12.75" customHeight="1">
      <c r="A13" s="749" t="s">
        <v>409</v>
      </c>
      <c r="B13" s="744" t="s">
        <v>410</v>
      </c>
      <c r="C13" s="744" t="s">
        <v>233</v>
      </c>
      <c r="D13" s="746">
        <v>1947358.65</v>
      </c>
      <c r="E13" s="746">
        <v>0</v>
      </c>
      <c r="F13" s="746">
        <v>1947358.65</v>
      </c>
      <c r="G13" s="746">
        <v>0</v>
      </c>
      <c r="H13" s="771">
        <v>1947358.65</v>
      </c>
    </row>
    <row r="14" spans="1:8" ht="12.75" customHeight="1">
      <c r="A14" s="749" t="s">
        <v>411</v>
      </c>
      <c r="B14" s="744" t="s">
        <v>412</v>
      </c>
      <c r="C14" s="744" t="s">
        <v>233</v>
      </c>
      <c r="D14" s="746">
        <v>5467095.71</v>
      </c>
      <c r="E14" s="746">
        <v>0</v>
      </c>
      <c r="F14" s="746">
        <v>5467095.71</v>
      </c>
      <c r="G14" s="746">
        <v>-326487.38</v>
      </c>
      <c r="H14" s="771">
        <v>5140608.33</v>
      </c>
    </row>
    <row r="15" spans="1:8" ht="12.75" customHeight="1">
      <c r="A15" s="749" t="s">
        <v>1413</v>
      </c>
      <c r="B15" s="744" t="s">
        <v>1414</v>
      </c>
      <c r="C15" s="744" t="s">
        <v>233</v>
      </c>
      <c r="D15" s="746">
        <v>121155.65</v>
      </c>
      <c r="E15" s="746">
        <v>0</v>
      </c>
      <c r="F15" s="746">
        <v>121155.65</v>
      </c>
      <c r="G15" s="746">
        <v>0</v>
      </c>
      <c r="H15" s="771">
        <v>121155.65</v>
      </c>
    </row>
    <row r="16" spans="1:8" ht="12.75" customHeight="1">
      <c r="A16" s="749" t="s">
        <v>1415</v>
      </c>
      <c r="B16" s="744" t="s">
        <v>1416</v>
      </c>
      <c r="C16" s="744" t="s">
        <v>233</v>
      </c>
      <c r="D16" s="746">
        <v>367566.79</v>
      </c>
      <c r="E16" s="746">
        <v>0</v>
      </c>
      <c r="F16" s="746">
        <v>367566.79</v>
      </c>
      <c r="G16" s="746">
        <v>0</v>
      </c>
      <c r="H16" s="771">
        <v>367566.79</v>
      </c>
    </row>
    <row r="17" spans="1:9" ht="12.75" customHeight="1">
      <c r="A17" s="749" t="s">
        <v>1764</v>
      </c>
      <c r="B17" s="744" t="s">
        <v>1765</v>
      </c>
      <c r="C17" s="744" t="s">
        <v>233</v>
      </c>
      <c r="D17" s="746">
        <v>10000</v>
      </c>
      <c r="E17" s="746">
        <v>0</v>
      </c>
      <c r="F17" s="746">
        <v>10000</v>
      </c>
      <c r="G17" s="746">
        <v>0</v>
      </c>
      <c r="H17" s="771">
        <v>10000</v>
      </c>
    </row>
    <row r="18" spans="1:9" ht="12.75" customHeight="1">
      <c r="A18" s="749" t="s">
        <v>495</v>
      </c>
      <c r="B18" s="744" t="s">
        <v>416</v>
      </c>
      <c r="C18" s="744" t="s">
        <v>233</v>
      </c>
      <c r="D18" s="746">
        <v>0</v>
      </c>
      <c r="E18" s="746">
        <v>0</v>
      </c>
      <c r="F18" s="746">
        <v>0</v>
      </c>
      <c r="G18" s="746">
        <v>0</v>
      </c>
      <c r="H18" s="771">
        <v>0</v>
      </c>
    </row>
    <row r="19" spans="1:9" ht="12.75" customHeight="1">
      <c r="A19" s="749" t="s">
        <v>1417</v>
      </c>
      <c r="B19" s="744" t="s">
        <v>443</v>
      </c>
      <c r="C19" s="744" t="s">
        <v>1376</v>
      </c>
      <c r="D19" s="746">
        <v>908269247.15999997</v>
      </c>
      <c r="E19" s="746">
        <v>-14120622.24</v>
      </c>
      <c r="F19" s="746">
        <v>894148624.91999996</v>
      </c>
      <c r="G19" s="746">
        <v>0</v>
      </c>
      <c r="H19" s="771">
        <v>894148624.91999996</v>
      </c>
    </row>
    <row r="20" spans="1:9" ht="12.75" customHeight="1">
      <c r="A20" s="749" t="s">
        <v>1418</v>
      </c>
      <c r="B20" s="744" t="s">
        <v>446</v>
      </c>
      <c r="C20" s="744" t="s">
        <v>1376</v>
      </c>
      <c r="D20" s="746">
        <v>-908269247.15999997</v>
      </c>
      <c r="E20" s="746">
        <v>14120622.24</v>
      </c>
      <c r="F20" s="746">
        <v>-894148624.91999996</v>
      </c>
      <c r="G20" s="746">
        <v>0</v>
      </c>
      <c r="H20" s="771">
        <v>-894148624.91999996</v>
      </c>
    </row>
    <row r="21" spans="1:9" ht="12.75" customHeight="1">
      <c r="A21" s="749" t="s">
        <v>496</v>
      </c>
      <c r="B21" s="744" t="s">
        <v>449</v>
      </c>
      <c r="C21" s="744" t="s">
        <v>1377</v>
      </c>
      <c r="D21" s="746">
        <v>723245048.48000002</v>
      </c>
      <c r="E21" s="746">
        <v>-34234301.590000004</v>
      </c>
      <c r="F21" s="746">
        <v>689010746.88999999</v>
      </c>
      <c r="G21" s="746">
        <v>0</v>
      </c>
      <c r="H21" s="771">
        <v>676188668.70000005</v>
      </c>
      <c r="I21" s="738" t="s">
        <v>1753</v>
      </c>
    </row>
    <row r="22" spans="1:9" ht="12.75" customHeight="1">
      <c r="A22" s="749" t="s">
        <v>498</v>
      </c>
      <c r="B22" s="744" t="s">
        <v>452</v>
      </c>
      <c r="C22" s="744" t="s">
        <v>1377</v>
      </c>
      <c r="D22" s="746">
        <v>4770966.6500000004</v>
      </c>
      <c r="E22" s="746">
        <v>0</v>
      </c>
      <c r="F22" s="746">
        <v>4770966.6500000004</v>
      </c>
      <c r="G22" s="746">
        <v>0</v>
      </c>
      <c r="H22" s="771">
        <v>4770966.6500000004</v>
      </c>
    </row>
    <row r="23" spans="1:9" ht="12.75" customHeight="1">
      <c r="A23" s="749" t="s">
        <v>546</v>
      </c>
      <c r="B23" s="744" t="s">
        <v>454</v>
      </c>
      <c r="C23" s="744" t="s">
        <v>1377</v>
      </c>
      <c r="D23" s="746">
        <v>25232389.949999999</v>
      </c>
      <c r="E23" s="746">
        <v>0</v>
      </c>
      <c r="F23" s="746">
        <v>25232389.949999999</v>
      </c>
      <c r="G23" s="746">
        <v>0</v>
      </c>
      <c r="H23" s="771">
        <v>25232389.949999999</v>
      </c>
      <c r="I23" s="738" t="s">
        <v>1753</v>
      </c>
    </row>
    <row r="24" spans="1:9" ht="12.75" customHeight="1">
      <c r="A24" s="749" t="s">
        <v>550</v>
      </c>
      <c r="B24" s="744" t="s">
        <v>472</v>
      </c>
      <c r="C24" s="744" t="s">
        <v>1377</v>
      </c>
      <c r="D24" s="746">
        <v>1711218.65</v>
      </c>
      <c r="E24" s="746">
        <v>0</v>
      </c>
      <c r="F24" s="746">
        <v>1711218.65</v>
      </c>
      <c r="G24" s="746">
        <v>0</v>
      </c>
      <c r="H24" s="771">
        <v>1711218.65</v>
      </c>
      <c r="I24" s="738" t="s">
        <v>1753</v>
      </c>
    </row>
    <row r="25" spans="1:9" ht="12.75" customHeight="1">
      <c r="A25" s="749" t="s">
        <v>500</v>
      </c>
      <c r="B25" s="744" t="s">
        <v>1419</v>
      </c>
      <c r="C25" s="744" t="s">
        <v>1377</v>
      </c>
      <c r="D25" s="746">
        <v>351495</v>
      </c>
      <c r="E25" s="746">
        <v>0</v>
      </c>
      <c r="F25" s="746">
        <v>351495</v>
      </c>
      <c r="G25" s="746">
        <v>0</v>
      </c>
      <c r="H25" s="771">
        <v>351495</v>
      </c>
      <c r="I25" s="738" t="s">
        <v>1753</v>
      </c>
    </row>
    <row r="26" spans="1:9" s="739" customFormat="1" ht="12.75" customHeight="1">
      <c r="A26" s="749" t="s">
        <v>1420</v>
      </c>
      <c r="B26" s="744" t="s">
        <v>459</v>
      </c>
      <c r="C26" s="744" t="s">
        <v>1377</v>
      </c>
      <c r="D26" s="746">
        <v>375322448.31999999</v>
      </c>
      <c r="E26" s="746">
        <v>47768066.439999998</v>
      </c>
      <c r="F26" s="746">
        <v>423090514.75999999</v>
      </c>
      <c r="G26" s="746">
        <v>0</v>
      </c>
      <c r="H26" s="771">
        <v>423090514.75999999</v>
      </c>
    </row>
    <row r="27" spans="1:9" s="739" customFormat="1" ht="12.75" customHeight="1">
      <c r="A27" s="749" t="s">
        <v>1421</v>
      </c>
      <c r="B27" s="744" t="s">
        <v>456</v>
      </c>
      <c r="C27" s="744" t="s">
        <v>1377</v>
      </c>
      <c r="D27" s="746">
        <v>740153857.85000002</v>
      </c>
      <c r="E27" s="746">
        <v>-2791716.08</v>
      </c>
      <c r="F27" s="746">
        <v>737362141.76999998</v>
      </c>
      <c r="G27" s="746">
        <v>0</v>
      </c>
      <c r="H27" s="771">
        <v>737362141.76999998</v>
      </c>
      <c r="I27" s="740" t="s">
        <v>1753</v>
      </c>
    </row>
    <row r="28" spans="1:9" ht="12.75" customHeight="1">
      <c r="A28" s="749" t="s">
        <v>1422</v>
      </c>
      <c r="B28" s="744" t="s">
        <v>1423</v>
      </c>
      <c r="C28" s="744" t="s">
        <v>1377</v>
      </c>
      <c r="D28" s="746">
        <v>1577528</v>
      </c>
      <c r="E28" s="746">
        <v>0</v>
      </c>
      <c r="F28" s="746">
        <v>1577528</v>
      </c>
      <c r="G28" s="746">
        <v>0</v>
      </c>
      <c r="H28" s="771">
        <v>1577528</v>
      </c>
    </row>
    <row r="29" spans="1:9" ht="12.75" customHeight="1">
      <c r="A29" s="749" t="s">
        <v>1424</v>
      </c>
      <c r="B29" s="744" t="s">
        <v>887</v>
      </c>
      <c r="C29" s="744" t="s">
        <v>1377</v>
      </c>
      <c r="D29" s="746">
        <v>-8900</v>
      </c>
      <c r="E29" s="746">
        <v>8900</v>
      </c>
      <c r="F29" s="746">
        <v>0</v>
      </c>
      <c r="G29" s="746">
        <v>0</v>
      </c>
      <c r="H29" s="771">
        <v>0</v>
      </c>
    </row>
    <row r="30" spans="1:9">
      <c r="A30" s="749" t="s">
        <v>1425</v>
      </c>
      <c r="B30" s="744" t="s">
        <v>1426</v>
      </c>
      <c r="C30" s="744" t="s">
        <v>1377</v>
      </c>
      <c r="D30" s="746">
        <v>0</v>
      </c>
      <c r="E30" s="746">
        <v>0</v>
      </c>
      <c r="F30" s="746">
        <v>0</v>
      </c>
      <c r="G30" s="746">
        <v>0</v>
      </c>
      <c r="H30" s="771">
        <v>0</v>
      </c>
    </row>
    <row r="31" spans="1:9">
      <c r="A31" s="749" t="s">
        <v>1766</v>
      </c>
      <c r="B31" s="744" t="s">
        <v>1767</v>
      </c>
      <c r="C31" s="744" t="s">
        <v>1377</v>
      </c>
      <c r="D31" s="746">
        <v>879295.4</v>
      </c>
      <c r="E31" s="746">
        <v>-879295.4</v>
      </c>
      <c r="F31" s="746">
        <v>0</v>
      </c>
      <c r="G31" s="746">
        <v>0</v>
      </c>
      <c r="H31" s="771">
        <v>0</v>
      </c>
    </row>
    <row r="32" spans="1:9">
      <c r="A32" s="749" t="s">
        <v>1427</v>
      </c>
      <c r="B32" s="744" t="s">
        <v>1428</v>
      </c>
      <c r="C32" s="744" t="s">
        <v>1377</v>
      </c>
      <c r="D32" s="746">
        <v>0</v>
      </c>
      <c r="E32" s="746">
        <v>0</v>
      </c>
      <c r="F32" s="746">
        <v>0</v>
      </c>
      <c r="G32" s="746">
        <v>0</v>
      </c>
      <c r="H32" s="771">
        <v>0</v>
      </c>
    </row>
    <row r="33" spans="1:8">
      <c r="A33" s="749" t="s">
        <v>1768</v>
      </c>
      <c r="B33" s="744" t="s">
        <v>1769</v>
      </c>
      <c r="C33" s="744" t="s">
        <v>1377</v>
      </c>
      <c r="D33" s="746">
        <v>499690</v>
      </c>
      <c r="E33" s="746">
        <v>-499690</v>
      </c>
      <c r="F33" s="746">
        <v>0</v>
      </c>
      <c r="G33" s="746">
        <v>0</v>
      </c>
      <c r="H33" s="771">
        <v>0</v>
      </c>
    </row>
    <row r="34" spans="1:8">
      <c r="A34" s="749" t="s">
        <v>1429</v>
      </c>
      <c r="B34" s="744" t="s">
        <v>1430</v>
      </c>
      <c r="C34" s="744" t="s">
        <v>1377</v>
      </c>
      <c r="D34" s="746">
        <v>0</v>
      </c>
      <c r="E34" s="746">
        <v>0</v>
      </c>
      <c r="F34" s="746">
        <v>0</v>
      </c>
      <c r="G34" s="746">
        <v>0</v>
      </c>
      <c r="H34" s="771">
        <v>0</v>
      </c>
    </row>
    <row r="35" spans="1:8">
      <c r="A35" s="749" t="s">
        <v>1431</v>
      </c>
      <c r="B35" s="744" t="s">
        <v>1432</v>
      </c>
      <c r="C35" s="744" t="s">
        <v>1378</v>
      </c>
      <c r="D35" s="746">
        <v>2299069.98</v>
      </c>
      <c r="E35" s="746">
        <v>8450</v>
      </c>
      <c r="F35" s="746">
        <v>2307519.98</v>
      </c>
      <c r="G35" s="746">
        <v>0</v>
      </c>
      <c r="H35" s="771">
        <v>2307519.98</v>
      </c>
    </row>
    <row r="36" spans="1:8">
      <c r="A36" s="749" t="s">
        <v>1433</v>
      </c>
      <c r="B36" s="744" t="s">
        <v>1434</v>
      </c>
      <c r="C36" s="744" t="s">
        <v>1378</v>
      </c>
      <c r="D36" s="746">
        <v>835682.63</v>
      </c>
      <c r="E36" s="746">
        <v>0</v>
      </c>
      <c r="F36" s="746">
        <v>835682.63</v>
      </c>
      <c r="G36" s="746">
        <v>0</v>
      </c>
      <c r="H36" s="771">
        <v>835682.63</v>
      </c>
    </row>
    <row r="37" spans="1:8">
      <c r="A37" s="749" t="s">
        <v>1435</v>
      </c>
      <c r="B37" s="744" t="s">
        <v>1436</v>
      </c>
      <c r="C37" s="744" t="s">
        <v>1378</v>
      </c>
      <c r="D37" s="746">
        <v>0</v>
      </c>
      <c r="E37" s="746">
        <v>0</v>
      </c>
      <c r="F37" s="746">
        <v>0</v>
      </c>
      <c r="G37" s="746">
        <v>0</v>
      </c>
      <c r="H37" s="771">
        <v>0</v>
      </c>
    </row>
    <row r="38" spans="1:8">
      <c r="A38" s="749" t="s">
        <v>1770</v>
      </c>
      <c r="B38" s="744" t="s">
        <v>1771</v>
      </c>
      <c r="C38" s="744" t="s">
        <v>1378</v>
      </c>
      <c r="D38" s="746">
        <v>0</v>
      </c>
      <c r="E38" s="746">
        <v>0</v>
      </c>
      <c r="F38" s="746">
        <v>0</v>
      </c>
      <c r="G38" s="746">
        <v>0</v>
      </c>
      <c r="H38" s="771">
        <v>0</v>
      </c>
    </row>
    <row r="39" spans="1:8">
      <c r="A39" s="749" t="s">
        <v>1437</v>
      </c>
      <c r="B39" s="744" t="s">
        <v>525</v>
      </c>
      <c r="C39" s="744" t="s">
        <v>1378</v>
      </c>
      <c r="D39" s="746">
        <v>90760.52</v>
      </c>
      <c r="E39" s="746">
        <v>0</v>
      </c>
      <c r="F39" s="746">
        <v>90760.52</v>
      </c>
      <c r="G39" s="746">
        <v>0</v>
      </c>
      <c r="H39" s="771">
        <v>90760.52</v>
      </c>
    </row>
    <row r="40" spans="1:8">
      <c r="A40" s="749" t="s">
        <v>1438</v>
      </c>
      <c r="B40" s="744" t="s">
        <v>1439</v>
      </c>
      <c r="C40" s="744" t="s">
        <v>1378</v>
      </c>
      <c r="D40" s="746">
        <v>0</v>
      </c>
      <c r="E40" s="746">
        <v>0</v>
      </c>
      <c r="F40" s="746">
        <v>0</v>
      </c>
      <c r="G40" s="746">
        <v>0</v>
      </c>
      <c r="H40" s="771">
        <v>0</v>
      </c>
    </row>
    <row r="41" spans="1:8">
      <c r="A41" s="749" t="s">
        <v>1440</v>
      </c>
      <c r="B41" s="744" t="s">
        <v>1441</v>
      </c>
      <c r="C41" s="744" t="s">
        <v>1378</v>
      </c>
      <c r="D41" s="746">
        <v>111861.93</v>
      </c>
      <c r="E41" s="746">
        <v>-111861.93</v>
      </c>
      <c r="F41" s="746">
        <v>0</v>
      </c>
      <c r="G41" s="746">
        <v>0</v>
      </c>
      <c r="H41" s="771">
        <v>0</v>
      </c>
    </row>
    <row r="42" spans="1:8">
      <c r="A42" s="749" t="s">
        <v>1772</v>
      </c>
      <c r="B42" s="744" t="s">
        <v>1773</v>
      </c>
      <c r="C42" s="744" t="s">
        <v>1378</v>
      </c>
      <c r="D42" s="746">
        <v>4614</v>
      </c>
      <c r="E42" s="746">
        <v>-4614</v>
      </c>
      <c r="F42" s="746">
        <v>0</v>
      </c>
      <c r="G42" s="746">
        <v>0</v>
      </c>
      <c r="H42" s="771">
        <v>0</v>
      </c>
    </row>
    <row r="43" spans="1:8">
      <c r="A43" s="749" t="s">
        <v>1442</v>
      </c>
      <c r="B43" s="744" t="s">
        <v>502</v>
      </c>
      <c r="C43" s="744" t="s">
        <v>1378</v>
      </c>
      <c r="D43" s="746">
        <v>2869381.63</v>
      </c>
      <c r="E43" s="746">
        <v>0</v>
      </c>
      <c r="F43" s="746">
        <v>2869381.63</v>
      </c>
      <c r="G43" s="746">
        <v>0</v>
      </c>
      <c r="H43" s="771">
        <v>2869381.63</v>
      </c>
    </row>
    <row r="44" spans="1:8">
      <c r="A44" s="749" t="s">
        <v>1443</v>
      </c>
      <c r="B44" s="744" t="s">
        <v>504</v>
      </c>
      <c r="C44" s="744" t="s">
        <v>1378</v>
      </c>
      <c r="D44" s="746">
        <v>293.07</v>
      </c>
      <c r="E44" s="746">
        <v>0</v>
      </c>
      <c r="F44" s="746">
        <v>293.07</v>
      </c>
      <c r="G44" s="746">
        <v>0</v>
      </c>
      <c r="H44" s="771">
        <v>293.07</v>
      </c>
    </row>
    <row r="45" spans="1:8">
      <c r="A45" s="749" t="s">
        <v>1444</v>
      </c>
      <c r="B45" s="744" t="s">
        <v>1445</v>
      </c>
      <c r="C45" s="744" t="s">
        <v>1378</v>
      </c>
      <c r="D45" s="746">
        <v>0</v>
      </c>
      <c r="E45" s="746">
        <v>0</v>
      </c>
      <c r="F45" s="746">
        <v>0</v>
      </c>
      <c r="G45" s="746">
        <v>0</v>
      </c>
      <c r="H45" s="771">
        <v>0</v>
      </c>
    </row>
    <row r="46" spans="1:8">
      <c r="A46" s="749" t="s">
        <v>1446</v>
      </c>
      <c r="B46" s="744" t="s">
        <v>801</v>
      </c>
      <c r="C46" s="744" t="s">
        <v>1378</v>
      </c>
      <c r="D46" s="746">
        <v>244485.38</v>
      </c>
      <c r="E46" s="746">
        <v>0</v>
      </c>
      <c r="F46" s="746">
        <v>244485.38</v>
      </c>
      <c r="G46" s="746">
        <v>0</v>
      </c>
      <c r="H46" s="771">
        <v>244485.38</v>
      </c>
    </row>
    <row r="47" spans="1:8">
      <c r="A47" s="749" t="s">
        <v>1774</v>
      </c>
      <c r="B47" s="744" t="s">
        <v>1775</v>
      </c>
      <c r="C47" s="744" t="s">
        <v>1378</v>
      </c>
      <c r="D47" s="746">
        <v>82294.52</v>
      </c>
      <c r="E47" s="746">
        <v>0</v>
      </c>
      <c r="F47" s="746">
        <v>82294.52</v>
      </c>
      <c r="G47" s="746">
        <v>0</v>
      </c>
      <c r="H47" s="771">
        <v>82294.52</v>
      </c>
    </row>
    <row r="48" spans="1:8">
      <c r="A48" s="749" t="s">
        <v>1447</v>
      </c>
      <c r="B48" s="744" t="s">
        <v>1448</v>
      </c>
      <c r="C48" s="744" t="s">
        <v>1378</v>
      </c>
      <c r="D48" s="746">
        <v>0</v>
      </c>
      <c r="E48" s="746">
        <v>0</v>
      </c>
      <c r="F48" s="746">
        <v>0</v>
      </c>
      <c r="G48" s="746">
        <v>0</v>
      </c>
      <c r="H48" s="771">
        <v>0</v>
      </c>
    </row>
    <row r="49" spans="1:8">
      <c r="A49" s="749" t="s">
        <v>1449</v>
      </c>
      <c r="B49" s="744" t="s">
        <v>529</v>
      </c>
      <c r="C49" s="744" t="s">
        <v>1378</v>
      </c>
      <c r="D49" s="746">
        <v>176800</v>
      </c>
      <c r="E49" s="746">
        <v>0</v>
      </c>
      <c r="F49" s="746">
        <v>176800</v>
      </c>
      <c r="G49" s="746">
        <v>0</v>
      </c>
      <c r="H49" s="771">
        <v>176800</v>
      </c>
    </row>
    <row r="50" spans="1:8">
      <c r="A50" s="749" t="s">
        <v>1450</v>
      </c>
      <c r="B50" s="744" t="s">
        <v>255</v>
      </c>
      <c r="C50" s="744" t="s">
        <v>255</v>
      </c>
      <c r="D50" s="746">
        <v>42000000</v>
      </c>
      <c r="E50" s="746">
        <v>0</v>
      </c>
      <c r="F50" s="746">
        <v>42000000</v>
      </c>
      <c r="G50" s="746">
        <v>0</v>
      </c>
      <c r="H50" s="771">
        <v>42000000</v>
      </c>
    </row>
    <row r="51" spans="1:8">
      <c r="A51" s="749" t="s">
        <v>491</v>
      </c>
      <c r="B51" s="744" t="s">
        <v>1451</v>
      </c>
      <c r="C51" s="744" t="s">
        <v>464</v>
      </c>
      <c r="D51" s="746">
        <v>10790995.4</v>
      </c>
      <c r="E51" s="746">
        <v>-10291305.4</v>
      </c>
      <c r="F51" s="746">
        <v>499690</v>
      </c>
      <c r="G51" s="746">
        <v>0</v>
      </c>
      <c r="H51" s="771">
        <v>499690</v>
      </c>
    </row>
    <row r="52" spans="1:8">
      <c r="A52" s="749" t="s">
        <v>457</v>
      </c>
      <c r="B52" s="744" t="s">
        <v>545</v>
      </c>
      <c r="C52" s="744" t="s">
        <v>187</v>
      </c>
      <c r="D52" s="746">
        <v>103161692.56</v>
      </c>
      <c r="E52" s="746">
        <v>-2221444.56</v>
      </c>
      <c r="F52" s="746">
        <v>100940248</v>
      </c>
      <c r="G52" s="746">
        <v>-2569619.2799999998</v>
      </c>
      <c r="H52" s="771">
        <v>98370628.719999999</v>
      </c>
    </row>
    <row r="53" spans="1:8">
      <c r="A53" s="749" t="s">
        <v>1452</v>
      </c>
      <c r="B53" s="744" t="s">
        <v>272</v>
      </c>
      <c r="C53" s="744" t="s">
        <v>1381</v>
      </c>
      <c r="D53" s="746">
        <v>2567261.42</v>
      </c>
      <c r="E53" s="746">
        <v>0</v>
      </c>
      <c r="F53" s="746">
        <v>2567261.42</v>
      </c>
      <c r="G53" s="746">
        <v>560000</v>
      </c>
      <c r="H53" s="771">
        <v>3127261.42</v>
      </c>
    </row>
    <row r="54" spans="1:8">
      <c r="A54" s="749" t="s">
        <v>1454</v>
      </c>
      <c r="B54" s="744" t="s">
        <v>1455</v>
      </c>
      <c r="C54" s="744" t="s">
        <v>1456</v>
      </c>
      <c r="D54" s="746">
        <v>4295649.88</v>
      </c>
      <c r="E54" s="746">
        <v>0</v>
      </c>
      <c r="F54" s="746">
        <v>4295649.88</v>
      </c>
      <c r="G54" s="746">
        <v>0</v>
      </c>
      <c r="H54" s="771">
        <v>4295649.88</v>
      </c>
    </row>
    <row r="55" spans="1:8">
      <c r="A55" s="749" t="s">
        <v>1457</v>
      </c>
      <c r="B55" s="744" t="s">
        <v>578</v>
      </c>
      <c r="C55" s="744" t="s">
        <v>264</v>
      </c>
      <c r="D55" s="746">
        <v>5000</v>
      </c>
      <c r="E55" s="746">
        <v>0</v>
      </c>
      <c r="F55" s="746">
        <v>5000</v>
      </c>
      <c r="G55" s="746">
        <v>0</v>
      </c>
      <c r="H55" s="771">
        <v>5000</v>
      </c>
    </row>
    <row r="56" spans="1:8">
      <c r="A56" s="749" t="s">
        <v>577</v>
      </c>
      <c r="B56" s="744" t="s">
        <v>586</v>
      </c>
      <c r="C56" s="744" t="s">
        <v>264</v>
      </c>
      <c r="D56" s="746">
        <v>2646146.87</v>
      </c>
      <c r="E56" s="746">
        <v>0</v>
      </c>
      <c r="F56" s="746">
        <v>2646146.87</v>
      </c>
      <c r="G56" s="746">
        <v>0</v>
      </c>
      <c r="H56" s="771">
        <v>2646146.87</v>
      </c>
    </row>
    <row r="57" spans="1:8">
      <c r="A57" s="749" t="s">
        <v>579</v>
      </c>
      <c r="B57" s="744" t="s">
        <v>582</v>
      </c>
      <c r="C57" s="744" t="s">
        <v>264</v>
      </c>
      <c r="D57" s="746">
        <v>3215057.94</v>
      </c>
      <c r="E57" s="746">
        <v>0</v>
      </c>
      <c r="F57" s="746">
        <v>3215057.94</v>
      </c>
      <c r="G57" s="746">
        <v>0</v>
      </c>
      <c r="H57" s="771">
        <v>3215057.94</v>
      </c>
    </row>
    <row r="58" spans="1:8">
      <c r="A58" s="749" t="s">
        <v>581</v>
      </c>
      <c r="B58" s="744" t="s">
        <v>590</v>
      </c>
      <c r="C58" s="744" t="s">
        <v>264</v>
      </c>
      <c r="D58" s="746">
        <v>1591213.55</v>
      </c>
      <c r="E58" s="746">
        <v>0</v>
      </c>
      <c r="F58" s="746">
        <v>1591213.55</v>
      </c>
      <c r="G58" s="746">
        <v>0</v>
      </c>
      <c r="H58" s="771">
        <v>1591213.55</v>
      </c>
    </row>
    <row r="59" spans="1:8">
      <c r="A59" s="749" t="s">
        <v>1458</v>
      </c>
      <c r="B59" s="744" t="s">
        <v>606</v>
      </c>
      <c r="C59" s="744" t="s">
        <v>264</v>
      </c>
      <c r="D59" s="746">
        <v>6246200.4000000004</v>
      </c>
      <c r="E59" s="746">
        <v>0</v>
      </c>
      <c r="F59" s="746">
        <v>6246200.4000000004</v>
      </c>
      <c r="G59" s="746">
        <v>0</v>
      </c>
      <c r="H59" s="771">
        <v>6246200.4000000004</v>
      </c>
    </row>
    <row r="60" spans="1:8">
      <c r="A60" s="749" t="s">
        <v>1459</v>
      </c>
      <c r="B60" s="744" t="s">
        <v>1460</v>
      </c>
      <c r="C60" s="744" t="s">
        <v>264</v>
      </c>
      <c r="D60" s="746">
        <v>6458631.46</v>
      </c>
      <c r="E60" s="746">
        <v>0</v>
      </c>
      <c r="F60" s="746">
        <v>6458631.46</v>
      </c>
      <c r="G60" s="746">
        <v>0</v>
      </c>
      <c r="H60" s="771">
        <v>6458631.46</v>
      </c>
    </row>
    <row r="61" spans="1:8">
      <c r="A61" s="749" t="s">
        <v>1461</v>
      </c>
      <c r="B61" s="744" t="s">
        <v>1462</v>
      </c>
      <c r="C61" s="744" t="s">
        <v>264</v>
      </c>
      <c r="D61" s="746">
        <v>1917523.14</v>
      </c>
      <c r="E61" s="746">
        <v>0</v>
      </c>
      <c r="F61" s="746">
        <v>1917523.14</v>
      </c>
      <c r="G61" s="746">
        <v>0</v>
      </c>
      <c r="H61" s="771">
        <v>1917523.14</v>
      </c>
    </row>
    <row r="62" spans="1:8">
      <c r="A62" s="749" t="s">
        <v>1463</v>
      </c>
      <c r="B62" s="744" t="s">
        <v>1464</v>
      </c>
      <c r="C62" s="744" t="s">
        <v>264</v>
      </c>
      <c r="D62" s="746">
        <v>267689.5</v>
      </c>
      <c r="E62" s="746">
        <v>0</v>
      </c>
      <c r="F62" s="746">
        <v>267689.5</v>
      </c>
      <c r="G62" s="746">
        <v>0</v>
      </c>
      <c r="H62" s="771">
        <v>267689.5</v>
      </c>
    </row>
    <row r="63" spans="1:8">
      <c r="A63" s="749" t="s">
        <v>1465</v>
      </c>
      <c r="B63" s="744" t="s">
        <v>580</v>
      </c>
      <c r="C63" s="744" t="s">
        <v>264</v>
      </c>
      <c r="D63" s="746">
        <v>-2049.13</v>
      </c>
      <c r="E63" s="746">
        <v>0</v>
      </c>
      <c r="F63" s="746">
        <v>-2049.13</v>
      </c>
      <c r="G63" s="746">
        <v>0</v>
      </c>
      <c r="H63" s="771">
        <v>-2049.13</v>
      </c>
    </row>
    <row r="64" spans="1:8">
      <c r="A64" s="749" t="s">
        <v>1466</v>
      </c>
      <c r="B64" s="744" t="s">
        <v>588</v>
      </c>
      <c r="C64" s="744" t="s">
        <v>264</v>
      </c>
      <c r="D64" s="746">
        <v>-893773.22</v>
      </c>
      <c r="E64" s="746">
        <v>0</v>
      </c>
      <c r="F64" s="746">
        <v>-893773.22</v>
      </c>
      <c r="G64" s="746">
        <v>0</v>
      </c>
      <c r="H64" s="771">
        <v>-893773.22</v>
      </c>
    </row>
    <row r="65" spans="1:8">
      <c r="A65" s="749" t="s">
        <v>1467</v>
      </c>
      <c r="B65" s="744" t="s">
        <v>584</v>
      </c>
      <c r="C65" s="744" t="s">
        <v>264</v>
      </c>
      <c r="D65" s="746">
        <v>-562444.09</v>
      </c>
      <c r="E65" s="746">
        <v>0</v>
      </c>
      <c r="F65" s="746">
        <v>-562444.09</v>
      </c>
      <c r="G65" s="746">
        <v>0</v>
      </c>
      <c r="H65" s="771">
        <v>-562444.09</v>
      </c>
    </row>
    <row r="66" spans="1:8">
      <c r="A66" s="749" t="s">
        <v>1468</v>
      </c>
      <c r="B66" s="744" t="s">
        <v>592</v>
      </c>
      <c r="C66" s="744" t="s">
        <v>264</v>
      </c>
      <c r="D66" s="746">
        <v>-901039.81</v>
      </c>
      <c r="E66" s="746">
        <v>0</v>
      </c>
      <c r="F66" s="746">
        <v>-901039.81</v>
      </c>
      <c r="G66" s="746">
        <v>0</v>
      </c>
      <c r="H66" s="771">
        <v>-901039.81</v>
      </c>
    </row>
    <row r="67" spans="1:8">
      <c r="A67" s="749" t="s">
        <v>1469</v>
      </c>
      <c r="B67" s="744" t="s">
        <v>608</v>
      </c>
      <c r="C67" s="744" t="s">
        <v>264</v>
      </c>
      <c r="D67" s="746">
        <v>-3848513.63</v>
      </c>
      <c r="E67" s="746">
        <v>0</v>
      </c>
      <c r="F67" s="746">
        <v>-3848513.63</v>
      </c>
      <c r="G67" s="746">
        <v>0</v>
      </c>
      <c r="H67" s="771">
        <v>-3848513.63</v>
      </c>
    </row>
    <row r="68" spans="1:8">
      <c r="A68" s="749" t="s">
        <v>1470</v>
      </c>
      <c r="B68" s="744" t="s">
        <v>1471</v>
      </c>
      <c r="C68" s="744" t="s">
        <v>264</v>
      </c>
      <c r="D68" s="746">
        <v>-2788118.42</v>
      </c>
      <c r="E68" s="746">
        <v>0</v>
      </c>
      <c r="F68" s="746">
        <v>-2788118.42</v>
      </c>
      <c r="G68" s="746">
        <v>0</v>
      </c>
      <c r="H68" s="771">
        <v>-2788118.42</v>
      </c>
    </row>
    <row r="69" spans="1:8">
      <c r="A69" s="749" t="s">
        <v>1472</v>
      </c>
      <c r="B69" s="744" t="s">
        <v>1473</v>
      </c>
      <c r="C69" s="744" t="s">
        <v>264</v>
      </c>
      <c r="D69" s="746">
        <v>-328649.89</v>
      </c>
      <c r="E69" s="746">
        <v>0</v>
      </c>
      <c r="F69" s="746">
        <v>-328649.89</v>
      </c>
      <c r="G69" s="746">
        <v>0</v>
      </c>
      <c r="H69" s="771">
        <v>-328649.89</v>
      </c>
    </row>
    <row r="70" spans="1:8">
      <c r="A70" s="749" t="s">
        <v>1474</v>
      </c>
      <c r="B70" s="744" t="s">
        <v>1475</v>
      </c>
      <c r="C70" s="744" t="s">
        <v>264</v>
      </c>
      <c r="D70" s="746">
        <v>-104065.82</v>
      </c>
      <c r="E70" s="746">
        <v>0</v>
      </c>
      <c r="F70" s="746">
        <v>-104065.82</v>
      </c>
      <c r="G70" s="746">
        <v>0</v>
      </c>
      <c r="H70" s="771">
        <v>-104065.82</v>
      </c>
    </row>
    <row r="71" spans="1:8">
      <c r="A71" s="749" t="s">
        <v>1476</v>
      </c>
      <c r="B71" s="744" t="s">
        <v>594</v>
      </c>
      <c r="C71" s="744" t="s">
        <v>1477</v>
      </c>
      <c r="D71" s="746">
        <v>1445677</v>
      </c>
      <c r="E71" s="746">
        <v>0</v>
      </c>
      <c r="F71" s="746">
        <v>1445677</v>
      </c>
      <c r="G71" s="746">
        <v>0</v>
      </c>
      <c r="H71" s="771">
        <v>1445677</v>
      </c>
    </row>
    <row r="72" spans="1:8" s="739" customFormat="1">
      <c r="A72" s="756" t="s">
        <v>1478</v>
      </c>
      <c r="B72" s="757" t="s">
        <v>596</v>
      </c>
      <c r="C72" s="757" t="s">
        <v>1477</v>
      </c>
      <c r="D72" s="758">
        <v>-913847.3</v>
      </c>
      <c r="E72" s="758">
        <v>0</v>
      </c>
      <c r="F72" s="758">
        <v>-913847.3</v>
      </c>
      <c r="G72" s="758">
        <v>0</v>
      </c>
      <c r="H72" s="771">
        <v>-913847.3</v>
      </c>
    </row>
    <row r="73" spans="1:8">
      <c r="A73" s="749" t="s">
        <v>1479</v>
      </c>
      <c r="B73" s="744" t="s">
        <v>377</v>
      </c>
      <c r="C73" s="744" t="s">
        <v>1480</v>
      </c>
      <c r="D73" s="746">
        <v>0</v>
      </c>
      <c r="E73" s="746">
        <v>0</v>
      </c>
      <c r="F73" s="746">
        <v>0</v>
      </c>
      <c r="G73" s="746">
        <v>0</v>
      </c>
      <c r="H73" s="771">
        <v>8304304.8099999996</v>
      </c>
    </row>
    <row r="74" spans="1:8">
      <c r="A74" s="749" t="s">
        <v>1481</v>
      </c>
      <c r="B74" s="744" t="s">
        <v>659</v>
      </c>
      <c r="C74" s="744" t="s">
        <v>1379</v>
      </c>
      <c r="D74" s="746">
        <v>233690.42</v>
      </c>
      <c r="E74" s="746">
        <v>0</v>
      </c>
      <c r="F74" s="746">
        <v>233690.42</v>
      </c>
      <c r="G74" s="746">
        <v>0</v>
      </c>
      <c r="H74" s="771">
        <v>233690.42</v>
      </c>
    </row>
    <row r="75" spans="1:8">
      <c r="A75" s="749" t="s">
        <v>1482</v>
      </c>
      <c r="B75" s="744" t="s">
        <v>803</v>
      </c>
      <c r="C75" s="744" t="s">
        <v>1379</v>
      </c>
      <c r="D75" s="746">
        <v>30700</v>
      </c>
      <c r="E75" s="746">
        <v>0</v>
      </c>
      <c r="F75" s="746">
        <v>30700</v>
      </c>
      <c r="G75" s="746">
        <v>0</v>
      </c>
      <c r="H75" s="771">
        <v>30700</v>
      </c>
    </row>
    <row r="76" spans="1:8">
      <c r="A76" s="749" t="s">
        <v>766</v>
      </c>
      <c r="B76" s="744" t="s">
        <v>1483</v>
      </c>
      <c r="C76" s="744" t="s">
        <v>1484</v>
      </c>
      <c r="D76" s="746">
        <v>138511043.65000001</v>
      </c>
      <c r="E76" s="746">
        <v>0</v>
      </c>
      <c r="F76" s="746">
        <v>138511043.65000001</v>
      </c>
      <c r="G76" s="746">
        <v>0</v>
      </c>
      <c r="H76" s="771">
        <v>138511043.65000001</v>
      </c>
    </row>
    <row r="77" spans="1:8">
      <c r="A77" s="749" t="s">
        <v>440</v>
      </c>
      <c r="B77" s="744" t="s">
        <v>1485</v>
      </c>
      <c r="C77" s="744" t="s">
        <v>1484</v>
      </c>
      <c r="D77" s="746">
        <v>0</v>
      </c>
      <c r="E77" s="746">
        <v>0</v>
      </c>
      <c r="F77" s="746">
        <v>0</v>
      </c>
      <c r="G77" s="746">
        <v>0</v>
      </c>
      <c r="H77" s="771">
        <v>0</v>
      </c>
    </row>
    <row r="78" spans="1:8">
      <c r="A78" s="749" t="s">
        <v>1486</v>
      </c>
      <c r="B78" s="744" t="s">
        <v>1487</v>
      </c>
      <c r="C78" s="744" t="s">
        <v>1382</v>
      </c>
      <c r="D78" s="747">
        <v>5000000</v>
      </c>
      <c r="E78" s="747">
        <v>0</v>
      </c>
      <c r="F78" s="747">
        <v>5000000</v>
      </c>
      <c r="G78" s="747">
        <v>0</v>
      </c>
      <c r="H78" s="772">
        <v>5000000</v>
      </c>
    </row>
    <row r="79" spans="1:8">
      <c r="A79" s="749" t="s">
        <v>804</v>
      </c>
      <c r="B79" s="744" t="s">
        <v>285</v>
      </c>
      <c r="C79" s="744" t="s">
        <v>285</v>
      </c>
      <c r="D79" s="746">
        <v>-1883731.62</v>
      </c>
      <c r="E79" s="746">
        <v>-60303.360000000001</v>
      </c>
      <c r="F79" s="746">
        <v>-1944034.98</v>
      </c>
      <c r="G79" s="746">
        <v>0</v>
      </c>
      <c r="H79" s="771">
        <v>-1944034.98</v>
      </c>
    </row>
    <row r="80" spans="1:8">
      <c r="A80" s="749" t="s">
        <v>1488</v>
      </c>
      <c r="B80" s="744" t="s">
        <v>689</v>
      </c>
      <c r="C80" s="744" t="s">
        <v>285</v>
      </c>
      <c r="D80" s="746">
        <v>-149993.41</v>
      </c>
      <c r="E80" s="746">
        <v>0</v>
      </c>
      <c r="F80" s="746">
        <v>-149993.41</v>
      </c>
      <c r="G80" s="746">
        <v>0</v>
      </c>
      <c r="H80" s="771">
        <v>-149993.41</v>
      </c>
    </row>
    <row r="81" spans="1:8">
      <c r="A81" s="749" t="s">
        <v>1489</v>
      </c>
      <c r="B81" s="744" t="s">
        <v>691</v>
      </c>
      <c r="C81" s="744" t="s">
        <v>285</v>
      </c>
      <c r="D81" s="746">
        <v>-607966.05000000005</v>
      </c>
      <c r="E81" s="746">
        <v>0</v>
      </c>
      <c r="F81" s="746">
        <v>-607966.05000000005</v>
      </c>
      <c r="G81" s="746">
        <v>0</v>
      </c>
      <c r="H81" s="771">
        <v>-607966.05000000005</v>
      </c>
    </row>
    <row r="82" spans="1:8">
      <c r="A82" s="749" t="s">
        <v>1490</v>
      </c>
      <c r="B82" s="744" t="s">
        <v>695</v>
      </c>
      <c r="C82" s="744" t="s">
        <v>285</v>
      </c>
      <c r="D82" s="746">
        <v>-250000</v>
      </c>
      <c r="E82" s="746">
        <v>0</v>
      </c>
      <c r="F82" s="746">
        <v>-250000</v>
      </c>
      <c r="G82" s="746">
        <v>0</v>
      </c>
      <c r="H82" s="771">
        <v>-250000</v>
      </c>
    </row>
    <row r="83" spans="1:8">
      <c r="A83" s="749" t="s">
        <v>1491</v>
      </c>
      <c r="B83" s="744" t="s">
        <v>699</v>
      </c>
      <c r="C83" s="744" t="s">
        <v>285</v>
      </c>
      <c r="D83" s="746">
        <v>0</v>
      </c>
      <c r="E83" s="746">
        <v>0</v>
      </c>
      <c r="F83" s="746">
        <v>0</v>
      </c>
      <c r="G83" s="746">
        <v>0</v>
      </c>
      <c r="H83" s="771">
        <v>0</v>
      </c>
    </row>
    <row r="84" spans="1:8">
      <c r="A84" s="749" t="s">
        <v>1492</v>
      </c>
      <c r="B84" s="744" t="s">
        <v>701</v>
      </c>
      <c r="C84" s="744" t="s">
        <v>285</v>
      </c>
      <c r="D84" s="746">
        <v>-110346</v>
      </c>
      <c r="E84" s="746">
        <v>0</v>
      </c>
      <c r="F84" s="746">
        <v>-110346</v>
      </c>
      <c r="G84" s="746">
        <v>0</v>
      </c>
      <c r="H84" s="771">
        <v>-110346</v>
      </c>
    </row>
    <row r="85" spans="1:8">
      <c r="A85" s="749" t="s">
        <v>1493</v>
      </c>
      <c r="B85" s="744" t="s">
        <v>693</v>
      </c>
      <c r="C85" s="744" t="s">
        <v>285</v>
      </c>
      <c r="D85" s="746">
        <v>-26143333</v>
      </c>
      <c r="E85" s="746">
        <v>-1190000</v>
      </c>
      <c r="F85" s="746">
        <v>-27333333</v>
      </c>
      <c r="G85" s="746">
        <v>0</v>
      </c>
      <c r="H85" s="771">
        <v>-27333333</v>
      </c>
    </row>
    <row r="86" spans="1:8">
      <c r="A86" s="749" t="s">
        <v>1494</v>
      </c>
      <c r="B86" s="744" t="s">
        <v>684</v>
      </c>
      <c r="C86" s="744" t="s">
        <v>285</v>
      </c>
      <c r="D86" s="746">
        <v>-2122942.15</v>
      </c>
      <c r="E86" s="746">
        <v>0</v>
      </c>
      <c r="F86" s="746">
        <v>-2122942.15</v>
      </c>
      <c r="G86" s="746">
        <v>0</v>
      </c>
      <c r="H86" s="771">
        <v>-2122942.15</v>
      </c>
    </row>
    <row r="87" spans="1:8">
      <c r="A87" s="749" t="s">
        <v>1495</v>
      </c>
      <c r="B87" s="744" t="s">
        <v>703</v>
      </c>
      <c r="C87" s="744" t="s">
        <v>285</v>
      </c>
      <c r="D87" s="746">
        <v>-965736.29</v>
      </c>
      <c r="E87" s="746">
        <v>0</v>
      </c>
      <c r="F87" s="746">
        <v>-965736.29</v>
      </c>
      <c r="G87" s="746">
        <v>0</v>
      </c>
      <c r="H87" s="771">
        <v>-965736.29</v>
      </c>
    </row>
    <row r="88" spans="1:8">
      <c r="A88" s="749" t="s">
        <v>1496</v>
      </c>
      <c r="B88" s="744" t="s">
        <v>1497</v>
      </c>
      <c r="C88" s="744" t="s">
        <v>285</v>
      </c>
      <c r="D88" s="746">
        <v>-2811845.13</v>
      </c>
      <c r="E88" s="746">
        <v>111815</v>
      </c>
      <c r="F88" s="746">
        <v>-2700030.13</v>
      </c>
      <c r="G88" s="746">
        <v>0</v>
      </c>
      <c r="H88" s="771">
        <v>-2700030.13</v>
      </c>
    </row>
    <row r="89" spans="1:8">
      <c r="A89" s="749" t="s">
        <v>1498</v>
      </c>
      <c r="B89" s="744" t="s">
        <v>1499</v>
      </c>
      <c r="C89" s="744" t="s">
        <v>285</v>
      </c>
      <c r="D89" s="746">
        <v>-2435883.13</v>
      </c>
      <c r="E89" s="746">
        <v>444.74</v>
      </c>
      <c r="F89" s="746">
        <v>-2435438.39</v>
      </c>
      <c r="G89" s="746">
        <v>0</v>
      </c>
      <c r="H89" s="771">
        <v>-2435438.39</v>
      </c>
    </row>
    <row r="90" spans="1:8">
      <c r="A90" s="749" t="s">
        <v>1500</v>
      </c>
      <c r="B90" s="744" t="s">
        <v>1501</v>
      </c>
      <c r="C90" s="744" t="s">
        <v>285</v>
      </c>
      <c r="D90" s="746">
        <v>-24888</v>
      </c>
      <c r="E90" s="746">
        <v>0</v>
      </c>
      <c r="F90" s="746">
        <v>-24888</v>
      </c>
      <c r="G90" s="746">
        <v>0</v>
      </c>
      <c r="H90" s="771">
        <v>-24888</v>
      </c>
    </row>
    <row r="91" spans="1:8">
      <c r="A91" s="749" t="s">
        <v>1502</v>
      </c>
      <c r="B91" s="744" t="s">
        <v>1503</v>
      </c>
      <c r="C91" s="744" t="s">
        <v>285</v>
      </c>
      <c r="D91" s="746">
        <v>0</v>
      </c>
      <c r="E91" s="746">
        <v>0</v>
      </c>
      <c r="F91" s="746">
        <v>0</v>
      </c>
      <c r="G91" s="746">
        <v>0</v>
      </c>
      <c r="H91" s="771">
        <v>0</v>
      </c>
    </row>
    <row r="92" spans="1:8">
      <c r="A92" s="749" t="s">
        <v>1504</v>
      </c>
      <c r="B92" s="744" t="s">
        <v>687</v>
      </c>
      <c r="C92" s="744" t="s">
        <v>285</v>
      </c>
      <c r="D92" s="746">
        <v>-139917.20000000001</v>
      </c>
      <c r="E92" s="746">
        <v>0</v>
      </c>
      <c r="F92" s="746">
        <v>-139917.20000000001</v>
      </c>
      <c r="G92" s="746">
        <v>0</v>
      </c>
      <c r="H92" s="771">
        <v>-139917.20000000001</v>
      </c>
    </row>
    <row r="93" spans="1:8">
      <c r="A93" s="749" t="s">
        <v>1776</v>
      </c>
      <c r="B93" s="744" t="s">
        <v>1777</v>
      </c>
      <c r="C93" s="744" t="s">
        <v>1759</v>
      </c>
      <c r="D93" s="746">
        <v>-311499.69</v>
      </c>
      <c r="E93" s="746">
        <v>0</v>
      </c>
      <c r="F93" s="746">
        <v>-311499.69</v>
      </c>
      <c r="G93" s="746">
        <v>0</v>
      </c>
      <c r="H93" s="771">
        <v>0</v>
      </c>
    </row>
    <row r="94" spans="1:8">
      <c r="A94" s="749" t="s">
        <v>1505</v>
      </c>
      <c r="B94" s="744" t="s">
        <v>1506</v>
      </c>
      <c r="C94" s="744" t="s">
        <v>281</v>
      </c>
      <c r="D94" s="746">
        <v>0</v>
      </c>
      <c r="E94" s="746">
        <v>0</v>
      </c>
      <c r="F94" s="746">
        <v>0</v>
      </c>
      <c r="G94" s="746">
        <v>0</v>
      </c>
      <c r="H94" s="771">
        <v>0</v>
      </c>
    </row>
    <row r="95" spans="1:8">
      <c r="A95" s="749" t="s">
        <v>1507</v>
      </c>
      <c r="B95" s="744" t="s">
        <v>744</v>
      </c>
      <c r="C95" s="744" t="s">
        <v>281</v>
      </c>
      <c r="D95" s="746">
        <v>-15681787.77</v>
      </c>
      <c r="E95" s="746">
        <v>-499352.68</v>
      </c>
      <c r="F95" s="746">
        <v>-16181140.449999999</v>
      </c>
      <c r="G95" s="746">
        <v>0</v>
      </c>
      <c r="H95" s="771">
        <v>-16181140.449999999</v>
      </c>
    </row>
    <row r="96" spans="1:8">
      <c r="A96" s="749" t="s">
        <v>1508</v>
      </c>
      <c r="B96" s="744" t="s">
        <v>1509</v>
      </c>
      <c r="C96" s="744" t="s">
        <v>1390</v>
      </c>
      <c r="D96" s="746">
        <v>0</v>
      </c>
      <c r="E96" s="746">
        <v>0</v>
      </c>
      <c r="F96" s="746">
        <v>0</v>
      </c>
      <c r="G96" s="746">
        <v>0</v>
      </c>
      <c r="H96" s="771">
        <v>0</v>
      </c>
    </row>
    <row r="97" spans="1:8">
      <c r="A97" s="749" t="s">
        <v>1510</v>
      </c>
      <c r="B97" s="744" t="s">
        <v>753</v>
      </c>
      <c r="C97" s="744" t="s">
        <v>1390</v>
      </c>
      <c r="D97" s="746">
        <v>-330533.39</v>
      </c>
      <c r="E97" s="746">
        <v>0</v>
      </c>
      <c r="F97" s="746">
        <v>-330533.39</v>
      </c>
      <c r="G97" s="746">
        <v>0</v>
      </c>
      <c r="H97" s="771">
        <v>-330533.39</v>
      </c>
    </row>
    <row r="98" spans="1:8">
      <c r="A98" s="749" t="s">
        <v>1511</v>
      </c>
      <c r="B98" s="744" t="s">
        <v>755</v>
      </c>
      <c r="C98" s="744" t="s">
        <v>1390</v>
      </c>
      <c r="D98" s="746">
        <v>0</v>
      </c>
      <c r="E98" s="746">
        <v>0</v>
      </c>
      <c r="F98" s="746">
        <v>0</v>
      </c>
      <c r="G98" s="746">
        <v>0</v>
      </c>
      <c r="H98" s="771">
        <v>0</v>
      </c>
    </row>
    <row r="99" spans="1:8">
      <c r="A99" s="749" t="s">
        <v>1512</v>
      </c>
      <c r="B99" s="744" t="s">
        <v>1513</v>
      </c>
      <c r="C99" s="744" t="s">
        <v>1384</v>
      </c>
      <c r="D99" s="746">
        <v>-19259564.149999999</v>
      </c>
      <c r="E99" s="746">
        <v>0</v>
      </c>
      <c r="F99" s="746">
        <v>-19259564.149999999</v>
      </c>
      <c r="G99" s="746">
        <v>2569619.2799999998</v>
      </c>
      <c r="H99" s="771">
        <v>-16689944.869999999</v>
      </c>
    </row>
    <row r="100" spans="1:8">
      <c r="A100" s="749" t="s">
        <v>715</v>
      </c>
      <c r="B100" s="744" t="s">
        <v>784</v>
      </c>
      <c r="C100" s="744" t="s">
        <v>1388</v>
      </c>
      <c r="D100" s="746">
        <v>-410766138.06</v>
      </c>
      <c r="E100" s="746">
        <v>0</v>
      </c>
      <c r="F100" s="746">
        <v>-410766138.06</v>
      </c>
      <c r="G100" s="746">
        <v>0</v>
      </c>
      <c r="H100" s="771">
        <v>-410766138.06</v>
      </c>
    </row>
    <row r="101" spans="1:8">
      <c r="A101" s="749" t="s">
        <v>1514</v>
      </c>
      <c r="B101" s="744" t="s">
        <v>730</v>
      </c>
      <c r="C101" s="744" t="s">
        <v>1515</v>
      </c>
      <c r="D101" s="746">
        <v>0</v>
      </c>
      <c r="E101" s="746">
        <v>0</v>
      </c>
      <c r="F101" s="746">
        <v>0</v>
      </c>
      <c r="G101" s="746">
        <v>-2991700</v>
      </c>
      <c r="H101" s="771">
        <v>-2991700</v>
      </c>
    </row>
    <row r="102" spans="1:8">
      <c r="A102" s="749" t="s">
        <v>672</v>
      </c>
      <c r="B102" s="744" t="s">
        <v>730</v>
      </c>
      <c r="C102" s="744" t="s">
        <v>1386</v>
      </c>
      <c r="D102" s="746">
        <v>-55431477.079999998</v>
      </c>
      <c r="E102" s="746">
        <v>0</v>
      </c>
      <c r="F102" s="746">
        <v>-55431477.079999998</v>
      </c>
      <c r="G102" s="746">
        <v>2991700</v>
      </c>
      <c r="H102" s="771">
        <v>-52439777.079999998</v>
      </c>
    </row>
    <row r="103" spans="1:8">
      <c r="A103" s="749" t="s">
        <v>673</v>
      </c>
      <c r="B103" s="744" t="s">
        <v>1516</v>
      </c>
      <c r="C103" s="744" t="s">
        <v>1386</v>
      </c>
      <c r="D103" s="746">
        <v>-1469902.97</v>
      </c>
      <c r="E103" s="746">
        <v>0</v>
      </c>
      <c r="F103" s="746">
        <v>-1469902.97</v>
      </c>
      <c r="G103" s="746">
        <v>0</v>
      </c>
      <c r="H103" s="771">
        <v>-1469902.97</v>
      </c>
    </row>
    <row r="104" spans="1:8">
      <c r="A104" s="749" t="s">
        <v>1517</v>
      </c>
      <c r="B104" s="744" t="s">
        <v>674</v>
      </c>
      <c r="C104" s="744" t="s">
        <v>1385</v>
      </c>
      <c r="D104" s="746">
        <v>-3280934.56</v>
      </c>
      <c r="E104" s="746">
        <v>-4044.6</v>
      </c>
      <c r="F104" s="746">
        <v>-3284979.16</v>
      </c>
      <c r="G104" s="746">
        <v>0</v>
      </c>
      <c r="H104" s="771">
        <v>-3284979.16</v>
      </c>
    </row>
    <row r="105" spans="1:8">
      <c r="A105" s="749" t="s">
        <v>1518</v>
      </c>
      <c r="B105" s="744" t="s">
        <v>671</v>
      </c>
      <c r="C105" s="744" t="s">
        <v>1385</v>
      </c>
      <c r="D105" s="746">
        <v>-1870964.72</v>
      </c>
      <c r="E105" s="746">
        <v>0</v>
      </c>
      <c r="F105" s="746">
        <v>-1870964.72</v>
      </c>
      <c r="G105" s="746">
        <v>326487.38</v>
      </c>
      <c r="H105" s="771">
        <v>-1544477.34</v>
      </c>
    </row>
    <row r="106" spans="1:8">
      <c r="A106" s="749" t="s">
        <v>1519</v>
      </c>
      <c r="B106" s="744" t="s">
        <v>767</v>
      </c>
      <c r="C106" s="744" t="s">
        <v>1520</v>
      </c>
      <c r="D106" s="746">
        <v>468000</v>
      </c>
      <c r="E106" s="746">
        <v>0</v>
      </c>
      <c r="F106" s="746">
        <v>468000</v>
      </c>
      <c r="G106" s="746">
        <v>0</v>
      </c>
      <c r="H106" s="771">
        <v>468000</v>
      </c>
    </row>
    <row r="107" spans="1:8">
      <c r="A107" s="749" t="s">
        <v>1521</v>
      </c>
      <c r="B107" s="744" t="s">
        <v>1522</v>
      </c>
      <c r="C107" s="744" t="s">
        <v>1520</v>
      </c>
      <c r="D107" s="746">
        <v>5947823</v>
      </c>
      <c r="E107" s="746">
        <v>0</v>
      </c>
      <c r="F107" s="746">
        <v>5947823</v>
      </c>
      <c r="G107" s="746">
        <v>0</v>
      </c>
      <c r="H107" s="771">
        <v>5947823</v>
      </c>
    </row>
    <row r="108" spans="1:8">
      <c r="A108" s="749" t="s">
        <v>1523</v>
      </c>
      <c r="B108" s="744" t="s">
        <v>770</v>
      </c>
      <c r="C108" s="744" t="s">
        <v>1520</v>
      </c>
      <c r="D108" s="746">
        <v>-468000</v>
      </c>
      <c r="E108" s="746">
        <v>0</v>
      </c>
      <c r="F108" s="746">
        <v>-468000</v>
      </c>
      <c r="G108" s="746">
        <v>0</v>
      </c>
      <c r="H108" s="771">
        <v>-468000</v>
      </c>
    </row>
    <row r="109" spans="1:8">
      <c r="A109" s="749" t="s">
        <v>1524</v>
      </c>
      <c r="B109" s="744" t="s">
        <v>1525</v>
      </c>
      <c r="C109" s="744" t="s">
        <v>1520</v>
      </c>
      <c r="D109" s="746">
        <v>-5947823</v>
      </c>
      <c r="E109" s="746">
        <v>0</v>
      </c>
      <c r="F109" s="746">
        <v>-5947823</v>
      </c>
      <c r="G109" s="746">
        <v>0</v>
      </c>
      <c r="H109" s="771">
        <v>-5947823</v>
      </c>
    </row>
    <row r="110" spans="1:8" s="739" customFormat="1">
      <c r="A110" s="749" t="s">
        <v>1526</v>
      </c>
      <c r="B110" s="744" t="s">
        <v>1527</v>
      </c>
      <c r="C110" s="744" t="s">
        <v>1520</v>
      </c>
      <c r="D110" s="746">
        <v>-19760696.649999999</v>
      </c>
      <c r="E110" s="746">
        <v>6938618.46</v>
      </c>
      <c r="F110" s="746">
        <v>-12822078.189999999</v>
      </c>
      <c r="G110" s="746">
        <v>0</v>
      </c>
      <c r="H110" s="771">
        <v>0</v>
      </c>
    </row>
    <row r="111" spans="1:8">
      <c r="A111" s="749" t="s">
        <v>1528</v>
      </c>
      <c r="B111" s="744" t="s">
        <v>1529</v>
      </c>
      <c r="C111" s="744" t="s">
        <v>289</v>
      </c>
      <c r="D111" s="746">
        <v>-3229876.88</v>
      </c>
      <c r="E111" s="746">
        <v>0</v>
      </c>
      <c r="F111" s="746">
        <v>-3229876.88</v>
      </c>
      <c r="G111" s="746">
        <v>0</v>
      </c>
      <c r="H111" s="771">
        <v>-3229876.88</v>
      </c>
    </row>
    <row r="112" spans="1:8">
      <c r="A112" s="749" t="s">
        <v>774</v>
      </c>
      <c r="B112" s="744" t="s">
        <v>775</v>
      </c>
      <c r="C112" s="744" t="s">
        <v>1389</v>
      </c>
      <c r="D112" s="746">
        <v>-62012177.310000002</v>
      </c>
      <c r="E112" s="746">
        <v>0</v>
      </c>
      <c r="F112" s="746">
        <v>-62012177.310000002</v>
      </c>
      <c r="G112" s="746">
        <v>0</v>
      </c>
      <c r="H112" s="771">
        <v>-62012177.310000002</v>
      </c>
    </row>
    <row r="113" spans="1:8">
      <c r="A113" s="749" t="s">
        <v>1530</v>
      </c>
      <c r="B113" s="744" t="s">
        <v>296</v>
      </c>
      <c r="C113" s="744" t="s">
        <v>1387</v>
      </c>
      <c r="D113" s="746">
        <v>-51772905.890000001</v>
      </c>
      <c r="E113" s="746">
        <v>0</v>
      </c>
      <c r="F113" s="746">
        <v>-51772905.890000001</v>
      </c>
      <c r="G113" s="746">
        <v>0</v>
      </c>
      <c r="H113" s="771">
        <v>-51772905.890000001</v>
      </c>
    </row>
    <row r="114" spans="1:8">
      <c r="A114" s="749" t="s">
        <v>1531</v>
      </c>
      <c r="B114" s="744" t="s">
        <v>1532</v>
      </c>
      <c r="C114" s="744" t="s">
        <v>1308</v>
      </c>
      <c r="D114" s="746">
        <v>0</v>
      </c>
      <c r="E114" s="746">
        <v>0</v>
      </c>
      <c r="F114" s="746">
        <v>0</v>
      </c>
      <c r="G114" s="746">
        <v>0</v>
      </c>
      <c r="H114" s="771">
        <v>0</v>
      </c>
    </row>
    <row r="115" spans="1:8">
      <c r="A115" s="749" t="s">
        <v>1533</v>
      </c>
      <c r="B115" s="744" t="s">
        <v>1534</v>
      </c>
      <c r="C115" s="744" t="s">
        <v>280</v>
      </c>
      <c r="D115" s="746">
        <v>0</v>
      </c>
      <c r="E115" s="746">
        <v>0</v>
      </c>
      <c r="F115" s="746">
        <v>0</v>
      </c>
      <c r="G115" s="746">
        <v>0</v>
      </c>
      <c r="H115" s="771">
        <v>0</v>
      </c>
    </row>
    <row r="116" spans="1:8">
      <c r="A116" s="749" t="s">
        <v>1535</v>
      </c>
      <c r="B116" s="744" t="s">
        <v>1536</v>
      </c>
      <c r="C116" s="744" t="s">
        <v>280</v>
      </c>
      <c r="D116" s="747">
        <v>0</v>
      </c>
      <c r="E116" s="747">
        <v>0</v>
      </c>
      <c r="F116" s="747">
        <v>0</v>
      </c>
      <c r="G116" s="747">
        <v>0</v>
      </c>
      <c r="H116" s="772">
        <v>0</v>
      </c>
    </row>
    <row r="117" spans="1:8">
      <c r="A117" s="749" t="s">
        <v>792</v>
      </c>
      <c r="B117" s="744" t="s">
        <v>791</v>
      </c>
      <c r="C117" s="744" t="s">
        <v>304</v>
      </c>
      <c r="D117" s="746">
        <v>-714000000</v>
      </c>
      <c r="E117" s="746">
        <v>0</v>
      </c>
      <c r="F117" s="746">
        <v>-714000000</v>
      </c>
      <c r="G117" s="746">
        <v>0</v>
      </c>
      <c r="H117" s="771">
        <v>-714000000</v>
      </c>
    </row>
    <row r="118" spans="1:8">
      <c r="A118" s="749" t="s">
        <v>823</v>
      </c>
      <c r="B118" s="744" t="s">
        <v>824</v>
      </c>
      <c r="C118" s="744" t="s">
        <v>306</v>
      </c>
      <c r="D118" s="746">
        <v>-476302298.08999997</v>
      </c>
      <c r="E118" s="746">
        <v>0</v>
      </c>
      <c r="F118" s="746">
        <v>-476302298.08999997</v>
      </c>
      <c r="G118" s="746">
        <v>0</v>
      </c>
      <c r="H118" s="771">
        <v>-476302298.08999997</v>
      </c>
    </row>
    <row r="119" spans="1:8">
      <c r="A119" s="749" t="s">
        <v>1537</v>
      </c>
      <c r="B119" s="744" t="s">
        <v>309</v>
      </c>
      <c r="C119" s="744" t="s">
        <v>309</v>
      </c>
      <c r="D119" s="746">
        <v>-82375411.379999995</v>
      </c>
      <c r="E119" s="746">
        <v>11822000</v>
      </c>
      <c r="F119" s="746">
        <v>-70553411.379999995</v>
      </c>
      <c r="G119" s="746">
        <v>0</v>
      </c>
      <c r="H119" s="771">
        <v>-70175411.379999995</v>
      </c>
    </row>
    <row r="120" spans="1:8">
      <c r="A120" s="749" t="s">
        <v>826</v>
      </c>
      <c r="B120" s="744" t="s">
        <v>839</v>
      </c>
      <c r="C120" s="744" t="s">
        <v>842</v>
      </c>
      <c r="D120" s="746">
        <v>-24800000</v>
      </c>
      <c r="E120" s="746">
        <v>-11822000</v>
      </c>
      <c r="F120" s="746">
        <v>-36622000</v>
      </c>
      <c r="G120" s="746">
        <v>0</v>
      </c>
      <c r="H120" s="771">
        <v>-37000000</v>
      </c>
    </row>
    <row r="121" spans="1:8">
      <c r="A121" s="749" t="s">
        <v>865</v>
      </c>
      <c r="B121" s="744" t="s">
        <v>864</v>
      </c>
      <c r="C121" s="744" t="s">
        <v>1538</v>
      </c>
      <c r="D121" s="746">
        <v>-117097.85</v>
      </c>
      <c r="E121" s="746">
        <v>0</v>
      </c>
      <c r="F121" s="746">
        <v>-117097.85</v>
      </c>
      <c r="G121" s="746">
        <v>0</v>
      </c>
      <c r="H121" s="771">
        <v>-117097.85</v>
      </c>
    </row>
    <row r="122" spans="1:8">
      <c r="A122" s="749" t="s">
        <v>870</v>
      </c>
      <c r="B122" s="744" t="s">
        <v>871</v>
      </c>
      <c r="C122" s="744" t="s">
        <v>1538</v>
      </c>
      <c r="D122" s="746">
        <v>-361000</v>
      </c>
      <c r="E122" s="746">
        <v>0</v>
      </c>
      <c r="F122" s="746">
        <v>-361000</v>
      </c>
      <c r="G122" s="746">
        <v>0</v>
      </c>
      <c r="H122" s="771">
        <v>-361000</v>
      </c>
    </row>
    <row r="123" spans="1:8">
      <c r="A123" s="749" t="s">
        <v>1539</v>
      </c>
      <c r="B123" s="744" t="s">
        <v>1540</v>
      </c>
      <c r="C123" s="744" t="s">
        <v>1538</v>
      </c>
      <c r="D123" s="746">
        <v>0</v>
      </c>
      <c r="E123" s="746">
        <v>0</v>
      </c>
      <c r="F123" s="746">
        <v>0</v>
      </c>
      <c r="G123" s="746">
        <v>562015</v>
      </c>
      <c r="H123" s="771">
        <v>562015</v>
      </c>
    </row>
    <row r="124" spans="1:8">
      <c r="A124" s="749" t="s">
        <v>1541</v>
      </c>
      <c r="B124" s="744" t="s">
        <v>866</v>
      </c>
      <c r="C124" s="744" t="s">
        <v>1538</v>
      </c>
      <c r="D124" s="746">
        <v>-2032982.3</v>
      </c>
      <c r="E124" s="746">
        <v>-8900</v>
      </c>
      <c r="F124" s="746">
        <v>-2041882.3</v>
      </c>
      <c r="G124" s="746">
        <v>0</v>
      </c>
      <c r="H124" s="771">
        <v>-2041882.3</v>
      </c>
    </row>
    <row r="125" spans="1:8">
      <c r="A125" s="749" t="s">
        <v>1542</v>
      </c>
      <c r="B125" s="744" t="s">
        <v>1543</v>
      </c>
      <c r="C125" s="744" t="s">
        <v>1538</v>
      </c>
      <c r="D125" s="746">
        <v>-770000</v>
      </c>
      <c r="E125" s="746">
        <v>0</v>
      </c>
      <c r="F125" s="746">
        <v>-770000</v>
      </c>
      <c r="G125" s="746">
        <v>0</v>
      </c>
      <c r="H125" s="771">
        <v>-770000</v>
      </c>
    </row>
    <row r="126" spans="1:8">
      <c r="A126" s="749" t="s">
        <v>1544</v>
      </c>
      <c r="B126" s="744" t="s">
        <v>1545</v>
      </c>
      <c r="C126" s="744" t="s">
        <v>1538</v>
      </c>
      <c r="D126" s="746">
        <v>-652550</v>
      </c>
      <c r="E126" s="746">
        <v>0</v>
      </c>
      <c r="F126" s="746">
        <v>-652550</v>
      </c>
      <c r="G126" s="746">
        <v>0</v>
      </c>
      <c r="H126" s="771">
        <v>-652550</v>
      </c>
    </row>
    <row r="127" spans="1:8">
      <c r="A127" s="749" t="s">
        <v>1546</v>
      </c>
      <c r="B127" s="744" t="s">
        <v>1547</v>
      </c>
      <c r="C127" s="744" t="s">
        <v>1538</v>
      </c>
      <c r="D127" s="746">
        <v>-4735784.9800000004</v>
      </c>
      <c r="E127" s="746">
        <v>0</v>
      </c>
      <c r="F127" s="746">
        <v>-4735784.9800000004</v>
      </c>
      <c r="G127" s="746">
        <v>0</v>
      </c>
      <c r="H127" s="771">
        <v>-4735784.9800000004</v>
      </c>
    </row>
    <row r="128" spans="1:8">
      <c r="A128" s="749" t="s">
        <v>1548</v>
      </c>
      <c r="B128" s="744" t="s">
        <v>1549</v>
      </c>
      <c r="C128" s="744" t="s">
        <v>1538</v>
      </c>
      <c r="D128" s="746">
        <v>-2496739.4300000002</v>
      </c>
      <c r="E128" s="746">
        <v>0</v>
      </c>
      <c r="F128" s="746">
        <v>-2496739.4300000002</v>
      </c>
      <c r="G128" s="746">
        <v>0</v>
      </c>
      <c r="H128" s="771">
        <v>-2496739.4300000002</v>
      </c>
    </row>
    <row r="129" spans="1:8">
      <c r="A129" s="749" t="s">
        <v>1550</v>
      </c>
      <c r="B129" s="744" t="s">
        <v>1551</v>
      </c>
      <c r="C129" s="744" t="s">
        <v>1538</v>
      </c>
      <c r="D129" s="746">
        <v>-100913.25</v>
      </c>
      <c r="E129" s="746">
        <v>0</v>
      </c>
      <c r="F129" s="746">
        <v>-100913.25</v>
      </c>
      <c r="G129" s="746">
        <v>0</v>
      </c>
      <c r="H129" s="771">
        <v>-100913.25</v>
      </c>
    </row>
    <row r="130" spans="1:8">
      <c r="A130" s="749" t="s">
        <v>845</v>
      </c>
      <c r="B130" s="744" t="s">
        <v>846</v>
      </c>
      <c r="C130" s="744" t="s">
        <v>1552</v>
      </c>
      <c r="D130" s="746">
        <v>-1208245923.21</v>
      </c>
      <c r="E130" s="746">
        <v>0</v>
      </c>
      <c r="F130" s="746">
        <v>-1208245923.21</v>
      </c>
      <c r="G130" s="746">
        <v>0</v>
      </c>
      <c r="H130" s="771">
        <v>-1208245923.21</v>
      </c>
    </row>
    <row r="131" spans="1:8">
      <c r="A131" s="749" t="s">
        <v>1553</v>
      </c>
      <c r="B131" s="744" t="s">
        <v>850</v>
      </c>
      <c r="C131" s="744" t="s">
        <v>1552</v>
      </c>
      <c r="D131" s="746">
        <v>15746300.49</v>
      </c>
      <c r="E131" s="746">
        <v>0</v>
      </c>
      <c r="F131" s="746">
        <v>15746300.49</v>
      </c>
      <c r="G131" s="746">
        <v>0</v>
      </c>
      <c r="H131" s="771">
        <v>15746300.49</v>
      </c>
    </row>
    <row r="132" spans="1:8">
      <c r="A132" s="749" t="s">
        <v>1554</v>
      </c>
      <c r="B132" s="744" t="s">
        <v>848</v>
      </c>
      <c r="C132" s="744" t="s">
        <v>1552</v>
      </c>
      <c r="D132" s="747">
        <v>-36159458.490000002</v>
      </c>
      <c r="E132" s="747">
        <v>0</v>
      </c>
      <c r="F132" s="747">
        <v>-36159458.490000002</v>
      </c>
      <c r="G132" s="747">
        <v>0</v>
      </c>
      <c r="H132" s="772">
        <v>-36159458.490000002</v>
      </c>
    </row>
    <row r="133" spans="1:8">
      <c r="A133" s="749" t="s">
        <v>881</v>
      </c>
      <c r="B133" s="744" t="s">
        <v>879</v>
      </c>
      <c r="C133" s="744" t="s">
        <v>1555</v>
      </c>
      <c r="D133" s="746">
        <v>732133444.29999995</v>
      </c>
      <c r="E133" s="746">
        <v>-3788931.87</v>
      </c>
      <c r="F133" s="746">
        <v>728344512.42999995</v>
      </c>
      <c r="G133" s="746">
        <v>0</v>
      </c>
      <c r="H133" s="771">
        <v>728344512.42999995</v>
      </c>
    </row>
    <row r="134" spans="1:8">
      <c r="A134" s="749" t="s">
        <v>1556</v>
      </c>
      <c r="B134" s="744" t="s">
        <v>883</v>
      </c>
      <c r="C134" s="744" t="s">
        <v>1555</v>
      </c>
      <c r="D134" s="746">
        <v>28734063.879999999</v>
      </c>
      <c r="E134" s="746">
        <v>0</v>
      </c>
      <c r="F134" s="746">
        <v>28734063.879999999</v>
      </c>
      <c r="G134" s="746">
        <v>0</v>
      </c>
      <c r="H134" s="771">
        <v>28734063.879999999</v>
      </c>
    </row>
    <row r="135" spans="1:8">
      <c r="A135" s="749" t="s">
        <v>1093</v>
      </c>
      <c r="B135" s="744" t="s">
        <v>987</v>
      </c>
      <c r="C135" s="744" t="s">
        <v>1555</v>
      </c>
      <c r="D135" s="746">
        <v>296627.69</v>
      </c>
      <c r="E135" s="746">
        <v>0</v>
      </c>
      <c r="F135" s="746">
        <v>296627.69</v>
      </c>
      <c r="G135" s="746">
        <v>0</v>
      </c>
      <c r="H135" s="771">
        <v>296627.69</v>
      </c>
    </row>
    <row r="136" spans="1:8">
      <c r="A136" s="749" t="s">
        <v>1557</v>
      </c>
      <c r="B136" s="744" t="s">
        <v>1558</v>
      </c>
      <c r="C136" s="744" t="s">
        <v>1555</v>
      </c>
      <c r="D136" s="746">
        <v>18030.5</v>
      </c>
      <c r="E136" s="746">
        <v>0</v>
      </c>
      <c r="F136" s="746">
        <v>18030.5</v>
      </c>
      <c r="G136" s="746">
        <v>0</v>
      </c>
      <c r="H136" s="771">
        <v>18030.5</v>
      </c>
    </row>
    <row r="137" spans="1:8">
      <c r="A137" s="749" t="s">
        <v>1559</v>
      </c>
      <c r="B137" s="744" t="s">
        <v>893</v>
      </c>
      <c r="C137" s="744" t="s">
        <v>1555</v>
      </c>
      <c r="D137" s="746">
        <v>2708474.5</v>
      </c>
      <c r="E137" s="746">
        <v>0</v>
      </c>
      <c r="F137" s="746">
        <v>2708474.5</v>
      </c>
      <c r="G137" s="746">
        <v>0</v>
      </c>
      <c r="H137" s="771">
        <v>2708474.5</v>
      </c>
    </row>
    <row r="138" spans="1:8">
      <c r="A138" s="749" t="s">
        <v>1560</v>
      </c>
      <c r="B138" s="744" t="s">
        <v>895</v>
      </c>
      <c r="C138" s="744" t="s">
        <v>1555</v>
      </c>
      <c r="D138" s="746">
        <v>11995.15</v>
      </c>
      <c r="E138" s="746">
        <v>0</v>
      </c>
      <c r="F138" s="746">
        <v>11995.15</v>
      </c>
      <c r="G138" s="746">
        <v>0</v>
      </c>
      <c r="H138" s="771">
        <v>11995.15</v>
      </c>
    </row>
    <row r="139" spans="1:8">
      <c r="A139" s="749" t="s">
        <v>1561</v>
      </c>
      <c r="B139" s="744" t="s">
        <v>1096</v>
      </c>
      <c r="C139" s="744" t="s">
        <v>1555</v>
      </c>
      <c r="D139" s="746">
        <v>112785.15</v>
      </c>
      <c r="E139" s="746">
        <v>0</v>
      </c>
      <c r="F139" s="746">
        <v>112785.15</v>
      </c>
      <c r="G139" s="746">
        <v>0</v>
      </c>
      <c r="H139" s="771">
        <v>112785.15</v>
      </c>
    </row>
    <row r="140" spans="1:8">
      <c r="A140" s="749" t="s">
        <v>1562</v>
      </c>
      <c r="B140" s="744" t="s">
        <v>1128</v>
      </c>
      <c r="C140" s="744" t="s">
        <v>1555</v>
      </c>
      <c r="D140" s="746">
        <v>23502.46</v>
      </c>
      <c r="E140" s="746">
        <v>0</v>
      </c>
      <c r="F140" s="746">
        <v>23502.46</v>
      </c>
      <c r="G140" s="746">
        <v>0</v>
      </c>
      <c r="H140" s="771">
        <v>23502.46</v>
      </c>
    </row>
    <row r="141" spans="1:8">
      <c r="A141" s="749" t="s">
        <v>1563</v>
      </c>
      <c r="B141" s="744" t="s">
        <v>929</v>
      </c>
      <c r="C141" s="744" t="s">
        <v>1555</v>
      </c>
      <c r="D141" s="746">
        <v>135874.57999999999</v>
      </c>
      <c r="E141" s="746">
        <v>0</v>
      </c>
      <c r="F141" s="746">
        <v>135874.57999999999</v>
      </c>
      <c r="G141" s="746">
        <v>0</v>
      </c>
      <c r="H141" s="771">
        <v>135874.57999999999</v>
      </c>
    </row>
    <row r="142" spans="1:8">
      <c r="A142" s="749" t="s">
        <v>1564</v>
      </c>
      <c r="B142" s="744" t="s">
        <v>1100</v>
      </c>
      <c r="C142" s="744" t="s">
        <v>1555</v>
      </c>
      <c r="D142" s="746">
        <v>172992.63</v>
      </c>
      <c r="E142" s="746">
        <v>0</v>
      </c>
      <c r="F142" s="746">
        <v>172992.63</v>
      </c>
      <c r="G142" s="746">
        <v>0</v>
      </c>
      <c r="H142" s="771">
        <v>172992.63</v>
      </c>
    </row>
    <row r="143" spans="1:8">
      <c r="A143" s="749" t="s">
        <v>1565</v>
      </c>
      <c r="B143" s="744" t="s">
        <v>1102</v>
      </c>
      <c r="C143" s="744" t="s">
        <v>1555</v>
      </c>
      <c r="D143" s="746">
        <v>17170.240000000002</v>
      </c>
      <c r="E143" s="746">
        <v>0</v>
      </c>
      <c r="F143" s="746">
        <v>17170.240000000002</v>
      </c>
      <c r="G143" s="746">
        <v>0</v>
      </c>
      <c r="H143" s="771">
        <v>17170.240000000002</v>
      </c>
    </row>
    <row r="144" spans="1:8">
      <c r="A144" s="749" t="s">
        <v>1566</v>
      </c>
      <c r="B144" s="744" t="s">
        <v>1104</v>
      </c>
      <c r="C144" s="744" t="s">
        <v>1555</v>
      </c>
      <c r="D144" s="746">
        <v>65706.22</v>
      </c>
      <c r="E144" s="746">
        <v>4487.45</v>
      </c>
      <c r="F144" s="746">
        <v>70193.67</v>
      </c>
      <c r="G144" s="746">
        <v>0</v>
      </c>
      <c r="H144" s="771">
        <v>70193.67</v>
      </c>
    </row>
    <row r="145" spans="1:8">
      <c r="A145" s="749" t="s">
        <v>1567</v>
      </c>
      <c r="B145" s="744" t="s">
        <v>1568</v>
      </c>
      <c r="C145" s="744" t="s">
        <v>1555</v>
      </c>
      <c r="D145" s="746">
        <v>83267.42</v>
      </c>
      <c r="E145" s="746">
        <v>8453</v>
      </c>
      <c r="F145" s="746">
        <v>91720.42</v>
      </c>
      <c r="G145" s="746">
        <v>0</v>
      </c>
      <c r="H145" s="771">
        <v>91720.42</v>
      </c>
    </row>
    <row r="146" spans="1:8">
      <c r="A146" s="749" t="s">
        <v>1569</v>
      </c>
      <c r="B146" s="744" t="s">
        <v>1098</v>
      </c>
      <c r="C146" s="744" t="s">
        <v>1555</v>
      </c>
      <c r="D146" s="746">
        <v>288489</v>
      </c>
      <c r="E146" s="746">
        <v>0</v>
      </c>
      <c r="F146" s="746">
        <v>288489</v>
      </c>
      <c r="G146" s="746">
        <v>0</v>
      </c>
      <c r="H146" s="771">
        <v>288489</v>
      </c>
    </row>
    <row r="147" spans="1:8">
      <c r="A147" s="749" t="s">
        <v>1570</v>
      </c>
      <c r="B147" s="744" t="s">
        <v>911</v>
      </c>
      <c r="C147" s="744" t="s">
        <v>1555</v>
      </c>
      <c r="D147" s="746">
        <v>17059.8</v>
      </c>
      <c r="E147" s="746">
        <v>0</v>
      </c>
      <c r="F147" s="746">
        <v>17059.8</v>
      </c>
      <c r="G147" s="746">
        <v>0</v>
      </c>
      <c r="H147" s="771">
        <v>17059.8</v>
      </c>
    </row>
    <row r="148" spans="1:8">
      <c r="A148" s="749" t="s">
        <v>1571</v>
      </c>
      <c r="B148" s="744" t="s">
        <v>1111</v>
      </c>
      <c r="C148" s="744" t="s">
        <v>1555</v>
      </c>
      <c r="D148" s="746">
        <v>557846.66</v>
      </c>
      <c r="E148" s="746">
        <v>0</v>
      </c>
      <c r="F148" s="746">
        <v>557846.66</v>
      </c>
      <c r="G148" s="746">
        <v>0</v>
      </c>
      <c r="H148" s="771">
        <v>557846.66</v>
      </c>
    </row>
    <row r="149" spans="1:8">
      <c r="A149" s="749" t="s">
        <v>1572</v>
      </c>
      <c r="B149" s="744" t="s">
        <v>1113</v>
      </c>
      <c r="C149" s="744" t="s">
        <v>1555</v>
      </c>
      <c r="D149" s="746">
        <v>21196.19</v>
      </c>
      <c r="E149" s="746">
        <v>0</v>
      </c>
      <c r="F149" s="746">
        <v>21196.19</v>
      </c>
      <c r="G149" s="746">
        <v>0</v>
      </c>
      <c r="H149" s="771">
        <v>21196.19</v>
      </c>
    </row>
    <row r="150" spans="1:8">
      <c r="A150" s="749" t="s">
        <v>1573</v>
      </c>
      <c r="B150" s="744" t="s">
        <v>1115</v>
      </c>
      <c r="C150" s="744" t="s">
        <v>1555</v>
      </c>
      <c r="D150" s="746">
        <v>20782.45</v>
      </c>
      <c r="E150" s="746">
        <v>0</v>
      </c>
      <c r="F150" s="746">
        <v>20782.45</v>
      </c>
      <c r="G150" s="746">
        <v>0</v>
      </c>
      <c r="H150" s="771">
        <v>20782.45</v>
      </c>
    </row>
    <row r="151" spans="1:8">
      <c r="A151" s="749" t="s">
        <v>1574</v>
      </c>
      <c r="B151" s="744" t="s">
        <v>1071</v>
      </c>
      <c r="C151" s="744" t="s">
        <v>1555</v>
      </c>
      <c r="D151" s="746">
        <v>9800</v>
      </c>
      <c r="E151" s="746">
        <v>0</v>
      </c>
      <c r="F151" s="746">
        <v>9800</v>
      </c>
      <c r="G151" s="746">
        <v>0</v>
      </c>
      <c r="H151" s="771">
        <v>9800</v>
      </c>
    </row>
    <row r="152" spans="1:8">
      <c r="A152" s="749" t="s">
        <v>1575</v>
      </c>
      <c r="B152" s="744" t="s">
        <v>1576</v>
      </c>
      <c r="C152" s="744" t="s">
        <v>1555</v>
      </c>
      <c r="D152" s="746">
        <v>32061.89</v>
      </c>
      <c r="E152" s="746">
        <v>0</v>
      </c>
      <c r="F152" s="746">
        <v>32061.89</v>
      </c>
      <c r="G152" s="746">
        <v>0</v>
      </c>
      <c r="H152" s="771">
        <v>32061.89</v>
      </c>
    </row>
    <row r="153" spans="1:8">
      <c r="A153" s="749" t="s">
        <v>1577</v>
      </c>
      <c r="B153" s="744" t="s">
        <v>1117</v>
      </c>
      <c r="C153" s="744" t="s">
        <v>1555</v>
      </c>
      <c r="D153" s="746">
        <v>140566.5</v>
      </c>
      <c r="E153" s="746">
        <v>0</v>
      </c>
      <c r="F153" s="746">
        <v>140566.5</v>
      </c>
      <c r="G153" s="746">
        <v>0</v>
      </c>
      <c r="H153" s="771">
        <v>140566.5</v>
      </c>
    </row>
    <row r="154" spans="1:8">
      <c r="A154" s="749" t="s">
        <v>1578</v>
      </c>
      <c r="B154" s="744" t="s">
        <v>1119</v>
      </c>
      <c r="C154" s="744" t="s">
        <v>1555</v>
      </c>
      <c r="D154" s="746">
        <v>112149.75999999999</v>
      </c>
      <c r="E154" s="746">
        <v>0</v>
      </c>
      <c r="F154" s="746">
        <v>112149.75999999999</v>
      </c>
      <c r="G154" s="746">
        <v>0</v>
      </c>
      <c r="H154" s="771">
        <v>112149.75999999999</v>
      </c>
    </row>
    <row r="155" spans="1:8">
      <c r="A155" s="749" t="s">
        <v>1579</v>
      </c>
      <c r="B155" s="744" t="s">
        <v>1580</v>
      </c>
      <c r="C155" s="744" t="s">
        <v>1555</v>
      </c>
      <c r="D155" s="746">
        <v>1510</v>
      </c>
      <c r="E155" s="746">
        <v>0</v>
      </c>
      <c r="F155" s="746">
        <v>1510</v>
      </c>
      <c r="G155" s="746">
        <v>0</v>
      </c>
      <c r="H155" s="771">
        <v>1510</v>
      </c>
    </row>
    <row r="156" spans="1:8">
      <c r="A156" s="749" t="s">
        <v>1581</v>
      </c>
      <c r="B156" s="744" t="s">
        <v>809</v>
      </c>
      <c r="C156" s="744" t="s">
        <v>1555</v>
      </c>
      <c r="D156" s="746">
        <v>38990.82</v>
      </c>
      <c r="E156" s="746">
        <v>0</v>
      </c>
      <c r="F156" s="746">
        <v>38990.82</v>
      </c>
      <c r="G156" s="746">
        <v>0</v>
      </c>
      <c r="H156" s="771">
        <v>38990.82</v>
      </c>
    </row>
    <row r="157" spans="1:8">
      <c r="A157" s="749" t="s">
        <v>1582</v>
      </c>
      <c r="B157" s="744" t="s">
        <v>1583</v>
      </c>
      <c r="C157" s="744" t="s">
        <v>1555</v>
      </c>
      <c r="D157" s="746">
        <v>132000.5</v>
      </c>
      <c r="E157" s="746">
        <v>0</v>
      </c>
      <c r="F157" s="746">
        <v>132000.5</v>
      </c>
      <c r="G157" s="746">
        <v>0</v>
      </c>
      <c r="H157" s="771">
        <v>132000.5</v>
      </c>
    </row>
    <row r="158" spans="1:8">
      <c r="A158" s="749" t="s">
        <v>1584</v>
      </c>
      <c r="B158" s="744" t="s">
        <v>1124</v>
      </c>
      <c r="C158" s="744" t="s">
        <v>1555</v>
      </c>
      <c r="D158" s="746">
        <v>104550.81</v>
      </c>
      <c r="E158" s="746">
        <v>0</v>
      </c>
      <c r="F158" s="746">
        <v>104550.81</v>
      </c>
      <c r="G158" s="746">
        <v>0</v>
      </c>
      <c r="H158" s="771">
        <v>104550.81</v>
      </c>
    </row>
    <row r="159" spans="1:8">
      <c r="A159" s="749" t="s">
        <v>1585</v>
      </c>
      <c r="B159" s="744" t="s">
        <v>1126</v>
      </c>
      <c r="C159" s="744" t="s">
        <v>1555</v>
      </c>
      <c r="D159" s="747">
        <v>59646.7</v>
      </c>
      <c r="E159" s="747">
        <v>0</v>
      </c>
      <c r="F159" s="747">
        <v>59646.7</v>
      </c>
      <c r="G159" s="747">
        <v>0</v>
      </c>
      <c r="H159" s="772">
        <v>59646.7</v>
      </c>
    </row>
    <row r="160" spans="1:8">
      <c r="A160" s="749" t="s">
        <v>1094</v>
      </c>
      <c r="B160" s="744" t="s">
        <v>981</v>
      </c>
      <c r="C160" s="744" t="s">
        <v>1588</v>
      </c>
      <c r="D160" s="746">
        <v>22309900.559999999</v>
      </c>
      <c r="E160" s="746">
        <v>-111815</v>
      </c>
      <c r="F160" s="746">
        <v>22198085.559999999</v>
      </c>
      <c r="G160" s="746">
        <v>0</v>
      </c>
      <c r="H160" s="771">
        <v>22198085.559999999</v>
      </c>
    </row>
    <row r="161" spans="1:8">
      <c r="A161" s="749" t="s">
        <v>1095</v>
      </c>
      <c r="B161" s="744" t="s">
        <v>1589</v>
      </c>
      <c r="C161" s="744" t="s">
        <v>1588</v>
      </c>
      <c r="D161" s="746">
        <v>3402094.83</v>
      </c>
      <c r="E161" s="746">
        <v>0</v>
      </c>
      <c r="F161" s="746">
        <v>3402094.83</v>
      </c>
      <c r="G161" s="746">
        <v>0</v>
      </c>
      <c r="H161" s="771">
        <v>3402094.83</v>
      </c>
    </row>
    <row r="162" spans="1:8">
      <c r="A162" s="749" t="s">
        <v>1097</v>
      </c>
      <c r="B162" s="744" t="s">
        <v>985</v>
      </c>
      <c r="C162" s="744" t="s">
        <v>1588</v>
      </c>
      <c r="D162" s="746">
        <v>2265310.2799999998</v>
      </c>
      <c r="E162" s="746">
        <v>0</v>
      </c>
      <c r="F162" s="746">
        <v>2265310.2799999998</v>
      </c>
      <c r="G162" s="746">
        <v>0</v>
      </c>
      <c r="H162" s="771">
        <v>2265310.2799999998</v>
      </c>
    </row>
    <row r="163" spans="1:8">
      <c r="A163" s="749" t="s">
        <v>1099</v>
      </c>
      <c r="B163" s="744" t="s">
        <v>1175</v>
      </c>
      <c r="C163" s="744" t="s">
        <v>1588</v>
      </c>
      <c r="D163" s="746">
        <v>562015</v>
      </c>
      <c r="E163" s="746">
        <v>0</v>
      </c>
      <c r="F163" s="746">
        <v>562015</v>
      </c>
      <c r="G163" s="746">
        <v>-562015</v>
      </c>
      <c r="H163" s="771">
        <v>0</v>
      </c>
    </row>
    <row r="164" spans="1:8">
      <c r="A164" s="749" t="s">
        <v>1590</v>
      </c>
      <c r="B164" s="744" t="s">
        <v>957</v>
      </c>
      <c r="C164" s="744" t="s">
        <v>1588</v>
      </c>
      <c r="D164" s="746">
        <v>1126010.8700000001</v>
      </c>
      <c r="E164" s="746">
        <v>0</v>
      </c>
      <c r="F164" s="746">
        <v>1126010.8700000001</v>
      </c>
      <c r="G164" s="746">
        <v>0</v>
      </c>
      <c r="H164" s="771">
        <v>1126010.8700000001</v>
      </c>
    </row>
    <row r="165" spans="1:8">
      <c r="A165" s="749" t="s">
        <v>1591</v>
      </c>
      <c r="B165" s="744" t="s">
        <v>989</v>
      </c>
      <c r="C165" s="744" t="s">
        <v>1588</v>
      </c>
      <c r="D165" s="746">
        <v>2481337.21</v>
      </c>
      <c r="E165" s="746">
        <v>0</v>
      </c>
      <c r="F165" s="746">
        <v>2481337.21</v>
      </c>
      <c r="G165" s="746">
        <v>0</v>
      </c>
      <c r="H165" s="771">
        <v>2481337.21</v>
      </c>
    </row>
    <row r="166" spans="1:8">
      <c r="A166" s="749" t="s">
        <v>1592</v>
      </c>
      <c r="B166" s="744" t="s">
        <v>997</v>
      </c>
      <c r="C166" s="744" t="s">
        <v>1588</v>
      </c>
      <c r="D166" s="746">
        <v>1389455.43</v>
      </c>
      <c r="E166" s="746">
        <v>0</v>
      </c>
      <c r="F166" s="746">
        <v>1389455.43</v>
      </c>
      <c r="G166" s="746">
        <v>0</v>
      </c>
      <c r="H166" s="771">
        <v>1389455.43</v>
      </c>
    </row>
    <row r="167" spans="1:8">
      <c r="A167" s="749" t="s">
        <v>1593</v>
      </c>
      <c r="B167" s="744" t="s">
        <v>1594</v>
      </c>
      <c r="C167" s="744" t="s">
        <v>1588</v>
      </c>
      <c r="D167" s="746">
        <v>707631.01</v>
      </c>
      <c r="E167" s="746">
        <v>0</v>
      </c>
      <c r="F167" s="746">
        <v>707631.01</v>
      </c>
      <c r="G167" s="746">
        <v>0</v>
      </c>
      <c r="H167" s="771">
        <v>707631.01</v>
      </c>
    </row>
    <row r="168" spans="1:8">
      <c r="A168" s="749" t="s">
        <v>1130</v>
      </c>
      <c r="B168" s="744" t="s">
        <v>931</v>
      </c>
      <c r="C168" s="744" t="s">
        <v>1588</v>
      </c>
      <c r="D168" s="746">
        <v>6510025</v>
      </c>
      <c r="E168" s="746">
        <v>0</v>
      </c>
      <c r="F168" s="746">
        <v>6510025</v>
      </c>
      <c r="G168" s="746">
        <v>0</v>
      </c>
      <c r="H168" s="771">
        <v>6510025</v>
      </c>
    </row>
    <row r="169" spans="1:8">
      <c r="A169" s="749" t="s">
        <v>1131</v>
      </c>
      <c r="B169" s="744" t="s">
        <v>933</v>
      </c>
      <c r="C169" s="744" t="s">
        <v>1588</v>
      </c>
      <c r="D169" s="746">
        <v>7068</v>
      </c>
      <c r="E169" s="746">
        <v>0</v>
      </c>
      <c r="F169" s="746">
        <v>7068</v>
      </c>
      <c r="G169" s="746">
        <v>0</v>
      </c>
      <c r="H169" s="771">
        <v>7068</v>
      </c>
    </row>
    <row r="170" spans="1:8">
      <c r="A170" s="749" t="s">
        <v>1132</v>
      </c>
      <c r="B170" s="744" t="s">
        <v>935</v>
      </c>
      <c r="C170" s="744" t="s">
        <v>1588</v>
      </c>
      <c r="D170" s="746">
        <v>209123.7</v>
      </c>
      <c r="E170" s="746">
        <v>0</v>
      </c>
      <c r="F170" s="746">
        <v>209123.7</v>
      </c>
      <c r="G170" s="746">
        <v>0</v>
      </c>
      <c r="H170" s="771">
        <v>209123.7</v>
      </c>
    </row>
    <row r="171" spans="1:8">
      <c r="A171" s="749" t="s">
        <v>1133</v>
      </c>
      <c r="B171" s="744" t="s">
        <v>1173</v>
      </c>
      <c r="C171" s="744" t="s">
        <v>1588</v>
      </c>
      <c r="D171" s="746">
        <v>50470.55</v>
      </c>
      <c r="E171" s="746">
        <v>0</v>
      </c>
      <c r="F171" s="746">
        <v>50470.55</v>
      </c>
      <c r="G171" s="746">
        <v>0</v>
      </c>
      <c r="H171" s="771">
        <v>50470.55</v>
      </c>
    </row>
    <row r="172" spans="1:8">
      <c r="A172" s="749" t="s">
        <v>1134</v>
      </c>
      <c r="B172" s="744" t="s">
        <v>987</v>
      </c>
      <c r="C172" s="744" t="s">
        <v>1588</v>
      </c>
      <c r="D172" s="746">
        <v>3480162.43</v>
      </c>
      <c r="E172" s="746">
        <v>-8894.74</v>
      </c>
      <c r="F172" s="746">
        <v>3471267.69</v>
      </c>
      <c r="G172" s="746">
        <v>0</v>
      </c>
      <c r="H172" s="771">
        <v>3471267.69</v>
      </c>
    </row>
    <row r="173" spans="1:8">
      <c r="A173" s="749" t="s">
        <v>1135</v>
      </c>
      <c r="B173" s="744" t="s">
        <v>1177</v>
      </c>
      <c r="C173" s="744" t="s">
        <v>1588</v>
      </c>
      <c r="D173" s="746">
        <v>183501.37</v>
      </c>
      <c r="E173" s="746">
        <v>0</v>
      </c>
      <c r="F173" s="746">
        <v>183501.37</v>
      </c>
      <c r="G173" s="746">
        <v>0</v>
      </c>
      <c r="H173" s="771">
        <v>183501.37</v>
      </c>
    </row>
    <row r="174" spans="1:8">
      <c r="A174" s="749" t="s">
        <v>1595</v>
      </c>
      <c r="B174" s="744" t="s">
        <v>939</v>
      </c>
      <c r="C174" s="744" t="s">
        <v>1588</v>
      </c>
      <c r="D174" s="746">
        <v>645555.48</v>
      </c>
      <c r="E174" s="746">
        <v>0</v>
      </c>
      <c r="F174" s="746">
        <v>645555.48</v>
      </c>
      <c r="G174" s="746">
        <v>0</v>
      </c>
      <c r="H174" s="771">
        <v>645555.48</v>
      </c>
    </row>
    <row r="175" spans="1:8">
      <c r="A175" s="749" t="s">
        <v>1596</v>
      </c>
      <c r="B175" s="744" t="s">
        <v>941</v>
      </c>
      <c r="C175" s="744" t="s">
        <v>1588</v>
      </c>
      <c r="D175" s="746">
        <v>76910.39</v>
      </c>
      <c r="E175" s="746">
        <v>0</v>
      </c>
      <c r="F175" s="746">
        <v>76910.39</v>
      </c>
      <c r="G175" s="746">
        <v>0</v>
      </c>
      <c r="H175" s="771">
        <v>76910.39</v>
      </c>
    </row>
    <row r="176" spans="1:8">
      <c r="A176" s="749" t="s">
        <v>1597</v>
      </c>
      <c r="B176" s="744" t="s">
        <v>943</v>
      </c>
      <c r="C176" s="744" t="s">
        <v>1588</v>
      </c>
      <c r="D176" s="746">
        <v>183620.2</v>
      </c>
      <c r="E176" s="746">
        <v>6951.66</v>
      </c>
      <c r="F176" s="746">
        <v>190571.86</v>
      </c>
      <c r="G176" s="746">
        <v>0</v>
      </c>
      <c r="H176" s="771">
        <v>190571.86</v>
      </c>
    </row>
    <row r="177" spans="1:8">
      <c r="A177" s="749" t="s">
        <v>1598</v>
      </c>
      <c r="B177" s="744" t="s">
        <v>1599</v>
      </c>
      <c r="C177" s="744" t="s">
        <v>1588</v>
      </c>
      <c r="D177" s="746">
        <v>105904.46</v>
      </c>
      <c r="E177" s="746">
        <v>12226.89</v>
      </c>
      <c r="F177" s="746">
        <v>118131.35</v>
      </c>
      <c r="G177" s="746">
        <v>0</v>
      </c>
      <c r="H177" s="771">
        <v>118131.35</v>
      </c>
    </row>
    <row r="178" spans="1:8">
      <c r="A178" s="749" t="s">
        <v>1600</v>
      </c>
      <c r="B178" s="744" t="s">
        <v>937</v>
      </c>
      <c r="C178" s="744" t="s">
        <v>1588</v>
      </c>
      <c r="D178" s="746">
        <v>298239</v>
      </c>
      <c r="E178" s="746">
        <v>0</v>
      </c>
      <c r="F178" s="746">
        <v>298239</v>
      </c>
      <c r="G178" s="746">
        <v>0</v>
      </c>
      <c r="H178" s="771">
        <v>298239</v>
      </c>
    </row>
    <row r="179" spans="1:8">
      <c r="A179" s="749" t="s">
        <v>1601</v>
      </c>
      <c r="B179" s="744" t="s">
        <v>1138</v>
      </c>
      <c r="C179" s="744" t="s">
        <v>1588</v>
      </c>
      <c r="D179" s="746">
        <v>28487.8</v>
      </c>
      <c r="E179" s="746">
        <v>0</v>
      </c>
      <c r="F179" s="746">
        <v>28487.8</v>
      </c>
      <c r="G179" s="746">
        <v>0</v>
      </c>
      <c r="H179" s="771">
        <v>28487.8</v>
      </c>
    </row>
    <row r="180" spans="1:8">
      <c r="A180" s="749" t="s">
        <v>1602</v>
      </c>
      <c r="B180" s="744" t="s">
        <v>951</v>
      </c>
      <c r="C180" s="744" t="s">
        <v>1588</v>
      </c>
      <c r="D180" s="746">
        <v>80218.05</v>
      </c>
      <c r="E180" s="746">
        <v>4044.6</v>
      </c>
      <c r="F180" s="746">
        <v>84262.65</v>
      </c>
      <c r="G180" s="746">
        <v>0</v>
      </c>
      <c r="H180" s="771">
        <v>84262.65</v>
      </c>
    </row>
    <row r="181" spans="1:8">
      <c r="A181" s="749" t="s">
        <v>1603</v>
      </c>
      <c r="B181" s="744" t="s">
        <v>1145</v>
      </c>
      <c r="C181" s="744" t="s">
        <v>1588</v>
      </c>
      <c r="D181" s="746">
        <v>68582.61</v>
      </c>
      <c r="E181" s="746">
        <v>0</v>
      </c>
      <c r="F181" s="746">
        <v>68582.61</v>
      </c>
      <c r="G181" s="746">
        <v>0</v>
      </c>
      <c r="H181" s="771">
        <v>68582.61</v>
      </c>
    </row>
    <row r="182" spans="1:8">
      <c r="A182" s="749" t="s">
        <v>1604</v>
      </c>
      <c r="B182" s="744" t="s">
        <v>955</v>
      </c>
      <c r="C182" s="744" t="s">
        <v>1588</v>
      </c>
      <c r="D182" s="746">
        <v>120908.22</v>
      </c>
      <c r="E182" s="746">
        <v>0</v>
      </c>
      <c r="F182" s="746">
        <v>120908.22</v>
      </c>
      <c r="G182" s="746">
        <v>0</v>
      </c>
      <c r="H182" s="771">
        <v>120908.22</v>
      </c>
    </row>
    <row r="183" spans="1:8">
      <c r="A183" s="749" t="s">
        <v>1605</v>
      </c>
      <c r="B183" s="744" t="s">
        <v>959</v>
      </c>
      <c r="C183" s="744" t="s">
        <v>1588</v>
      </c>
      <c r="D183" s="746">
        <v>10829.16</v>
      </c>
      <c r="E183" s="746">
        <v>0</v>
      </c>
      <c r="F183" s="746">
        <v>10829.16</v>
      </c>
      <c r="G183" s="746">
        <v>0</v>
      </c>
      <c r="H183" s="771">
        <v>10829.16</v>
      </c>
    </row>
    <row r="184" spans="1:8">
      <c r="A184" s="749" t="s">
        <v>1606</v>
      </c>
      <c r="B184" s="744" t="s">
        <v>1153</v>
      </c>
      <c r="C184" s="744" t="s">
        <v>1588</v>
      </c>
      <c r="D184" s="746">
        <v>45338.5</v>
      </c>
      <c r="E184" s="746">
        <v>0</v>
      </c>
      <c r="F184" s="746">
        <v>45338.5</v>
      </c>
      <c r="G184" s="746">
        <v>0</v>
      </c>
      <c r="H184" s="771">
        <v>45338.5</v>
      </c>
    </row>
    <row r="185" spans="1:8">
      <c r="A185" s="749" t="s">
        <v>1607</v>
      </c>
      <c r="B185" s="744" t="s">
        <v>1608</v>
      </c>
      <c r="C185" s="744" t="s">
        <v>1588</v>
      </c>
      <c r="D185" s="746">
        <v>25079</v>
      </c>
      <c r="E185" s="746">
        <v>0</v>
      </c>
      <c r="F185" s="746">
        <v>25079</v>
      </c>
      <c r="G185" s="746">
        <v>0</v>
      </c>
      <c r="H185" s="771">
        <v>25079</v>
      </c>
    </row>
    <row r="186" spans="1:8">
      <c r="A186" s="749" t="s">
        <v>1609</v>
      </c>
      <c r="B186" s="744" t="s">
        <v>1610</v>
      </c>
      <c r="C186" s="744" t="s">
        <v>1588</v>
      </c>
      <c r="D186" s="746">
        <v>10000</v>
      </c>
      <c r="E186" s="746">
        <v>0</v>
      </c>
      <c r="F186" s="746">
        <v>10000</v>
      </c>
      <c r="G186" s="746">
        <v>0</v>
      </c>
      <c r="H186" s="771">
        <v>10000</v>
      </c>
    </row>
    <row r="187" spans="1:8">
      <c r="A187" s="749" t="s">
        <v>1611</v>
      </c>
      <c r="B187" s="744" t="s">
        <v>1612</v>
      </c>
      <c r="C187" s="744" t="s">
        <v>1588</v>
      </c>
      <c r="D187" s="746">
        <v>213218.56</v>
      </c>
      <c r="E187" s="746">
        <v>0</v>
      </c>
      <c r="F187" s="746">
        <v>213218.56</v>
      </c>
      <c r="G187" s="746">
        <v>0</v>
      </c>
      <c r="H187" s="771">
        <v>213218.56</v>
      </c>
    </row>
    <row r="188" spans="1:8">
      <c r="A188" s="749" t="s">
        <v>1613</v>
      </c>
      <c r="B188" s="744" t="s">
        <v>1149</v>
      </c>
      <c r="C188" s="744" t="s">
        <v>1588</v>
      </c>
      <c r="D188" s="746">
        <v>113569.7</v>
      </c>
      <c r="E188" s="746">
        <v>0</v>
      </c>
      <c r="F188" s="746">
        <v>113569.7</v>
      </c>
      <c r="G188" s="746">
        <v>0</v>
      </c>
      <c r="H188" s="771">
        <v>113569.7</v>
      </c>
    </row>
    <row r="189" spans="1:8">
      <c r="A189" s="749" t="s">
        <v>1614</v>
      </c>
      <c r="B189" s="744" t="s">
        <v>1151</v>
      </c>
      <c r="C189" s="744" t="s">
        <v>1588</v>
      </c>
      <c r="D189" s="746">
        <v>90484.86</v>
      </c>
      <c r="E189" s="746">
        <v>0</v>
      </c>
      <c r="F189" s="746">
        <v>90484.86</v>
      </c>
      <c r="G189" s="746">
        <v>0</v>
      </c>
      <c r="H189" s="771">
        <v>90484.86</v>
      </c>
    </row>
    <row r="190" spans="1:8">
      <c r="A190" s="749" t="s">
        <v>1615</v>
      </c>
      <c r="B190" s="744" t="s">
        <v>1140</v>
      </c>
      <c r="C190" s="744" t="s">
        <v>1588</v>
      </c>
      <c r="D190" s="746">
        <v>9501538.75</v>
      </c>
      <c r="E190" s="746">
        <v>116475.93</v>
      </c>
      <c r="F190" s="746">
        <v>9618014.6799999997</v>
      </c>
      <c r="G190" s="746">
        <v>0</v>
      </c>
      <c r="H190" s="771">
        <v>9618014.6799999997</v>
      </c>
    </row>
    <row r="191" spans="1:8">
      <c r="A191" s="749" t="s">
        <v>1616</v>
      </c>
      <c r="B191" s="744" t="s">
        <v>1142</v>
      </c>
      <c r="C191" s="744" t="s">
        <v>1588</v>
      </c>
      <c r="D191" s="746">
        <v>362514.64</v>
      </c>
      <c r="E191" s="746">
        <v>0</v>
      </c>
      <c r="F191" s="746">
        <v>362514.64</v>
      </c>
      <c r="G191" s="746">
        <v>0</v>
      </c>
      <c r="H191" s="771">
        <v>362514.64</v>
      </c>
    </row>
    <row r="192" spans="1:8">
      <c r="A192" s="749" t="s">
        <v>1617</v>
      </c>
      <c r="B192" s="744" t="s">
        <v>1165</v>
      </c>
      <c r="C192" s="744" t="s">
        <v>1588</v>
      </c>
      <c r="D192" s="746">
        <v>128803.22</v>
      </c>
      <c r="E192" s="746">
        <v>0</v>
      </c>
      <c r="F192" s="746">
        <v>128803.22</v>
      </c>
      <c r="G192" s="746">
        <v>0</v>
      </c>
      <c r="H192" s="771">
        <v>128803.22</v>
      </c>
    </row>
    <row r="193" spans="1:8">
      <c r="A193" s="749" t="s">
        <v>1618</v>
      </c>
      <c r="B193" s="744" t="s">
        <v>890</v>
      </c>
      <c r="C193" s="744" t="s">
        <v>1588</v>
      </c>
      <c r="D193" s="746">
        <v>39110442</v>
      </c>
      <c r="E193" s="746">
        <v>0</v>
      </c>
      <c r="F193" s="746">
        <v>39110442</v>
      </c>
      <c r="G193" s="746">
        <v>0</v>
      </c>
      <c r="H193" s="771">
        <v>39110442</v>
      </c>
    </row>
    <row r="194" spans="1:8">
      <c r="A194" s="749" t="s">
        <v>1619</v>
      </c>
      <c r="B194" s="744" t="s">
        <v>1620</v>
      </c>
      <c r="C194" s="744" t="s">
        <v>1588</v>
      </c>
      <c r="D194" s="746">
        <v>132000.5</v>
      </c>
      <c r="E194" s="746">
        <v>0</v>
      </c>
      <c r="F194" s="746">
        <v>132000.5</v>
      </c>
      <c r="G194" s="746">
        <v>0</v>
      </c>
      <c r="H194" s="771">
        <v>132000.5</v>
      </c>
    </row>
    <row r="195" spans="1:8">
      <c r="A195" s="749" t="s">
        <v>1621</v>
      </c>
      <c r="B195" s="744" t="s">
        <v>921</v>
      </c>
      <c r="C195" s="744" t="s">
        <v>1588</v>
      </c>
      <c r="D195" s="746">
        <v>104550.81</v>
      </c>
      <c r="E195" s="746">
        <v>0</v>
      </c>
      <c r="F195" s="746">
        <v>104550.81</v>
      </c>
      <c r="G195" s="746">
        <v>0</v>
      </c>
      <c r="H195" s="771">
        <v>104550.81</v>
      </c>
    </row>
    <row r="196" spans="1:8">
      <c r="A196" s="749" t="s">
        <v>1622</v>
      </c>
      <c r="B196" s="744" t="s">
        <v>923</v>
      </c>
      <c r="C196" s="744" t="s">
        <v>1588</v>
      </c>
      <c r="D196" s="746">
        <v>59646.69</v>
      </c>
      <c r="E196" s="746">
        <v>0</v>
      </c>
      <c r="F196" s="746">
        <v>59646.69</v>
      </c>
      <c r="G196" s="746">
        <v>0</v>
      </c>
      <c r="H196" s="771">
        <v>59646.69</v>
      </c>
    </row>
    <row r="197" spans="1:8">
      <c r="A197" s="749" t="s">
        <v>1623</v>
      </c>
      <c r="B197" s="744" t="s">
        <v>1179</v>
      </c>
      <c r="C197" s="744" t="s">
        <v>1588</v>
      </c>
      <c r="D197" s="746">
        <v>5536682.8799999999</v>
      </c>
      <c r="E197" s="746">
        <v>0</v>
      </c>
      <c r="F197" s="746">
        <v>5536682.8799999999</v>
      </c>
      <c r="G197" s="746">
        <v>0</v>
      </c>
      <c r="H197" s="771">
        <v>5536682.8799999999</v>
      </c>
    </row>
    <row r="198" spans="1:8">
      <c r="A198" s="749" t="s">
        <v>1624</v>
      </c>
      <c r="B198" s="744" t="s">
        <v>1181</v>
      </c>
      <c r="C198" s="744" t="s">
        <v>1588</v>
      </c>
      <c r="D198" s="746">
        <v>939197.74</v>
      </c>
      <c r="E198" s="746">
        <v>0</v>
      </c>
      <c r="F198" s="746">
        <v>939197.74</v>
      </c>
      <c r="G198" s="746">
        <v>0</v>
      </c>
      <c r="H198" s="771">
        <v>939197.74</v>
      </c>
    </row>
    <row r="199" spans="1:8">
      <c r="A199" s="749" t="s">
        <v>1625</v>
      </c>
      <c r="B199" s="744" t="s">
        <v>1626</v>
      </c>
      <c r="C199" s="744" t="s">
        <v>1588</v>
      </c>
      <c r="D199" s="746">
        <v>256110.93</v>
      </c>
      <c r="E199" s="746">
        <v>0</v>
      </c>
      <c r="F199" s="746">
        <v>256110.93</v>
      </c>
      <c r="G199" s="746">
        <v>0</v>
      </c>
      <c r="H199" s="771">
        <v>256110.93</v>
      </c>
    </row>
    <row r="200" spans="1:8">
      <c r="A200" s="749" t="s">
        <v>1627</v>
      </c>
      <c r="B200" s="744" t="s">
        <v>965</v>
      </c>
      <c r="C200" s="744" t="s">
        <v>1588</v>
      </c>
      <c r="D200" s="746">
        <v>26311.03</v>
      </c>
      <c r="E200" s="746">
        <v>0</v>
      </c>
      <c r="F200" s="746">
        <v>26311.03</v>
      </c>
      <c r="G200" s="746">
        <v>0</v>
      </c>
      <c r="H200" s="771">
        <v>26311.03</v>
      </c>
    </row>
    <row r="201" spans="1:8">
      <c r="A201" s="749" t="s">
        <v>1628</v>
      </c>
      <c r="B201" s="744" t="s">
        <v>1089</v>
      </c>
      <c r="C201" s="744" t="s">
        <v>1588</v>
      </c>
      <c r="D201" s="746">
        <v>1323.28</v>
      </c>
      <c r="E201" s="746">
        <v>0</v>
      </c>
      <c r="F201" s="746">
        <v>1323.28</v>
      </c>
      <c r="G201" s="746">
        <v>0</v>
      </c>
      <c r="H201" s="771">
        <v>1323.28</v>
      </c>
    </row>
    <row r="202" spans="1:8">
      <c r="A202" s="749" t="s">
        <v>1101</v>
      </c>
      <c r="B202" s="744" t="s">
        <v>1778</v>
      </c>
      <c r="C202" s="744" t="s">
        <v>1631</v>
      </c>
      <c r="D202" s="746">
        <v>2175820.69</v>
      </c>
      <c r="E202" s="746">
        <v>0</v>
      </c>
      <c r="F202" s="746">
        <v>2175820.69</v>
      </c>
      <c r="G202" s="746">
        <v>0</v>
      </c>
      <c r="H202" s="771">
        <v>2175820.69</v>
      </c>
    </row>
    <row r="203" spans="1:8">
      <c r="A203" s="749" t="s">
        <v>1629</v>
      </c>
      <c r="B203" s="744" t="s">
        <v>1630</v>
      </c>
      <c r="C203" s="744" t="s">
        <v>1631</v>
      </c>
      <c r="D203" s="746">
        <v>20034</v>
      </c>
      <c r="E203" s="746">
        <v>0</v>
      </c>
      <c r="F203" s="746">
        <v>20034</v>
      </c>
      <c r="G203" s="746">
        <v>0</v>
      </c>
      <c r="H203" s="771">
        <v>20034</v>
      </c>
    </row>
    <row r="204" spans="1:8">
      <c r="A204" s="749" t="s">
        <v>1779</v>
      </c>
      <c r="B204" s="744" t="s">
        <v>1780</v>
      </c>
      <c r="C204" s="744" t="s">
        <v>1631</v>
      </c>
      <c r="D204" s="746">
        <v>20</v>
      </c>
      <c r="E204" s="746">
        <v>0</v>
      </c>
      <c r="F204" s="746">
        <v>20</v>
      </c>
      <c r="G204" s="746">
        <v>0</v>
      </c>
      <c r="H204" s="771">
        <v>20</v>
      </c>
    </row>
    <row r="205" spans="1:8">
      <c r="A205" s="749" t="s">
        <v>1632</v>
      </c>
      <c r="B205" s="744" t="s">
        <v>1015</v>
      </c>
      <c r="C205" s="744" t="s">
        <v>1631</v>
      </c>
      <c r="D205" s="746">
        <v>11092297</v>
      </c>
      <c r="E205" s="746">
        <v>1920000</v>
      </c>
      <c r="F205" s="746">
        <v>13012297</v>
      </c>
      <c r="G205" s="746">
        <v>0</v>
      </c>
      <c r="H205" s="771">
        <v>13012297</v>
      </c>
    </row>
    <row r="206" spans="1:8">
      <c r="A206" s="749" t="s">
        <v>1633</v>
      </c>
      <c r="B206" s="744" t="s">
        <v>1017</v>
      </c>
      <c r="C206" s="744" t="s">
        <v>1631</v>
      </c>
      <c r="D206" s="746">
        <v>500829.84</v>
      </c>
      <c r="E206" s="746">
        <v>0</v>
      </c>
      <c r="F206" s="746">
        <v>500829.84</v>
      </c>
      <c r="G206" s="746">
        <v>0</v>
      </c>
      <c r="H206" s="771">
        <v>500829.84</v>
      </c>
    </row>
    <row r="207" spans="1:8">
      <c r="A207" s="749" t="s">
        <v>1634</v>
      </c>
      <c r="B207" s="744" t="s">
        <v>1019</v>
      </c>
      <c r="C207" s="744" t="s">
        <v>1631</v>
      </c>
      <c r="D207" s="746">
        <v>268693.25</v>
      </c>
      <c r="E207" s="746">
        <v>0</v>
      </c>
      <c r="F207" s="746">
        <v>268693.25</v>
      </c>
      <c r="G207" s="746">
        <v>0</v>
      </c>
      <c r="H207" s="771">
        <v>268693.25</v>
      </c>
    </row>
    <row r="208" spans="1:8">
      <c r="A208" s="749" t="s">
        <v>1635</v>
      </c>
      <c r="B208" s="744" t="s">
        <v>1222</v>
      </c>
      <c r="C208" s="744" t="s">
        <v>1631</v>
      </c>
      <c r="D208" s="746">
        <v>188589.72</v>
      </c>
      <c r="E208" s="746">
        <v>0</v>
      </c>
      <c r="F208" s="746">
        <v>188589.72</v>
      </c>
      <c r="G208" s="746">
        <v>0</v>
      </c>
      <c r="H208" s="771">
        <v>188589.72</v>
      </c>
    </row>
    <row r="209" spans="1:8">
      <c r="A209" s="749" t="s">
        <v>1636</v>
      </c>
      <c r="B209" s="744" t="s">
        <v>1637</v>
      </c>
      <c r="C209" s="744" t="s">
        <v>1631</v>
      </c>
      <c r="D209" s="746">
        <v>506142.71</v>
      </c>
      <c r="E209" s="746">
        <v>0</v>
      </c>
      <c r="F209" s="746">
        <v>506142.71</v>
      </c>
      <c r="G209" s="746">
        <v>0</v>
      </c>
      <c r="H209" s="771">
        <v>506142.71</v>
      </c>
    </row>
    <row r="210" spans="1:8">
      <c r="A210" s="749" t="s">
        <v>1638</v>
      </c>
      <c r="B210" s="744" t="s">
        <v>1087</v>
      </c>
      <c r="C210" s="744" t="s">
        <v>1631</v>
      </c>
      <c r="D210" s="746">
        <v>162399.95000000001</v>
      </c>
      <c r="E210" s="746">
        <v>0</v>
      </c>
      <c r="F210" s="746">
        <v>162399.95000000001</v>
      </c>
      <c r="G210" s="746">
        <v>0</v>
      </c>
      <c r="H210" s="771">
        <v>162399.95000000001</v>
      </c>
    </row>
    <row r="211" spans="1:8">
      <c r="A211" s="749" t="s">
        <v>1639</v>
      </c>
      <c r="B211" s="744" t="s">
        <v>1069</v>
      </c>
      <c r="C211" s="744" t="s">
        <v>1631</v>
      </c>
      <c r="D211" s="746">
        <v>25687708.399999999</v>
      </c>
      <c r="E211" s="746">
        <v>-730000</v>
      </c>
      <c r="F211" s="746">
        <v>24957708.399999999</v>
      </c>
      <c r="G211" s="746">
        <v>0</v>
      </c>
      <c r="H211" s="771">
        <v>24957708.399999999</v>
      </c>
    </row>
    <row r="212" spans="1:8">
      <c r="A212" s="749" t="s">
        <v>1640</v>
      </c>
      <c r="B212" s="744" t="s">
        <v>1023</v>
      </c>
      <c r="C212" s="744" t="s">
        <v>1631</v>
      </c>
      <c r="D212" s="746">
        <v>375740.3</v>
      </c>
      <c r="E212" s="746">
        <v>0</v>
      </c>
      <c r="F212" s="746">
        <v>375740.3</v>
      </c>
      <c r="G212" s="746">
        <v>0</v>
      </c>
      <c r="H212" s="771">
        <v>375740.3</v>
      </c>
    </row>
    <row r="213" spans="1:8">
      <c r="A213" s="749" t="s">
        <v>1641</v>
      </c>
      <c r="B213" s="744" t="s">
        <v>1025</v>
      </c>
      <c r="C213" s="744" t="s">
        <v>1631</v>
      </c>
      <c r="D213" s="746">
        <v>167004.21</v>
      </c>
      <c r="E213" s="746">
        <v>6790.91</v>
      </c>
      <c r="F213" s="746">
        <v>173795.12</v>
      </c>
      <c r="G213" s="746">
        <v>0</v>
      </c>
      <c r="H213" s="771">
        <v>173795.12</v>
      </c>
    </row>
    <row r="214" spans="1:8">
      <c r="A214" s="749" t="s">
        <v>1642</v>
      </c>
      <c r="B214" s="744" t="s">
        <v>1643</v>
      </c>
      <c r="C214" s="744" t="s">
        <v>1631</v>
      </c>
      <c r="D214" s="746">
        <v>86894.68</v>
      </c>
      <c r="E214" s="746">
        <v>8453</v>
      </c>
      <c r="F214" s="746">
        <v>95347.68</v>
      </c>
      <c r="G214" s="746">
        <v>0</v>
      </c>
      <c r="H214" s="771">
        <v>95347.68</v>
      </c>
    </row>
    <row r="215" spans="1:8">
      <c r="A215" s="749" t="s">
        <v>1644</v>
      </c>
      <c r="B215" s="744" t="s">
        <v>1021</v>
      </c>
      <c r="C215" s="744" t="s">
        <v>1631</v>
      </c>
      <c r="D215" s="746">
        <v>628146.46</v>
      </c>
      <c r="E215" s="746">
        <v>0</v>
      </c>
      <c r="F215" s="746">
        <v>628146.46</v>
      </c>
      <c r="G215" s="746">
        <v>0</v>
      </c>
      <c r="H215" s="771">
        <v>628146.46</v>
      </c>
    </row>
    <row r="216" spans="1:8">
      <c r="A216" s="749" t="s">
        <v>1645</v>
      </c>
      <c r="B216" s="744" t="s">
        <v>1027</v>
      </c>
      <c r="C216" s="744" t="s">
        <v>1631</v>
      </c>
      <c r="D216" s="746">
        <v>707151.86</v>
      </c>
      <c r="E216" s="746">
        <v>0</v>
      </c>
      <c r="F216" s="746">
        <v>707151.86</v>
      </c>
      <c r="G216" s="746">
        <v>0</v>
      </c>
      <c r="H216" s="771">
        <v>707151.86</v>
      </c>
    </row>
    <row r="217" spans="1:8">
      <c r="A217" s="749" t="s">
        <v>1646</v>
      </c>
      <c r="B217" s="744" t="s">
        <v>1033</v>
      </c>
      <c r="C217" s="744" t="s">
        <v>1631</v>
      </c>
      <c r="D217" s="746">
        <v>325023.86</v>
      </c>
      <c r="E217" s="746">
        <v>0</v>
      </c>
      <c r="F217" s="746">
        <v>325023.86</v>
      </c>
      <c r="G217" s="746">
        <v>0</v>
      </c>
      <c r="H217" s="771">
        <v>325023.86</v>
      </c>
    </row>
    <row r="218" spans="1:8">
      <c r="A218" s="749" t="s">
        <v>1647</v>
      </c>
      <c r="B218" s="744" t="s">
        <v>1648</v>
      </c>
      <c r="C218" s="744" t="s">
        <v>1631</v>
      </c>
      <c r="D218" s="746">
        <v>61346.66</v>
      </c>
      <c r="E218" s="746">
        <v>0</v>
      </c>
      <c r="F218" s="746">
        <v>61346.66</v>
      </c>
      <c r="G218" s="746">
        <v>0</v>
      </c>
      <c r="H218" s="771">
        <v>61346.66</v>
      </c>
    </row>
    <row r="219" spans="1:8">
      <c r="A219" s="749" t="s">
        <v>1649</v>
      </c>
      <c r="B219" s="744" t="s">
        <v>1037</v>
      </c>
      <c r="C219" s="744" t="s">
        <v>1631</v>
      </c>
      <c r="D219" s="746">
        <v>76564.63</v>
      </c>
      <c r="E219" s="746">
        <v>0</v>
      </c>
      <c r="F219" s="746">
        <v>76564.63</v>
      </c>
      <c r="G219" s="746">
        <v>0</v>
      </c>
      <c r="H219" s="771">
        <v>76564.63</v>
      </c>
    </row>
    <row r="220" spans="1:8">
      <c r="A220" s="749" t="s">
        <v>1650</v>
      </c>
      <c r="B220" s="744" t="s">
        <v>1039</v>
      </c>
      <c r="C220" s="744" t="s">
        <v>1631</v>
      </c>
      <c r="D220" s="746">
        <v>141733.42000000001</v>
      </c>
      <c r="E220" s="746">
        <v>0</v>
      </c>
      <c r="F220" s="746">
        <v>141733.42000000001</v>
      </c>
      <c r="G220" s="746">
        <v>0</v>
      </c>
      <c r="H220" s="771">
        <v>141733.42000000001</v>
      </c>
    </row>
    <row r="221" spans="1:8">
      <c r="A221" s="749" t="s">
        <v>1651</v>
      </c>
      <c r="B221" s="744" t="s">
        <v>1201</v>
      </c>
      <c r="C221" s="744" t="s">
        <v>1631</v>
      </c>
      <c r="D221" s="746">
        <v>563084.5</v>
      </c>
      <c r="E221" s="746">
        <v>0</v>
      </c>
      <c r="F221" s="746">
        <v>563084.5</v>
      </c>
      <c r="G221" s="746">
        <v>0</v>
      </c>
      <c r="H221" s="771">
        <v>563084.5</v>
      </c>
    </row>
    <row r="222" spans="1:8">
      <c r="A222" s="749" t="s">
        <v>1652</v>
      </c>
      <c r="B222" s="744" t="s">
        <v>1224</v>
      </c>
      <c r="C222" s="744" t="s">
        <v>1631</v>
      </c>
      <c r="D222" s="746">
        <v>43516</v>
      </c>
      <c r="E222" s="746">
        <v>0</v>
      </c>
      <c r="F222" s="746">
        <v>43516</v>
      </c>
      <c r="G222" s="746">
        <v>0</v>
      </c>
      <c r="H222" s="771">
        <v>43516</v>
      </c>
    </row>
    <row r="223" spans="1:8">
      <c r="A223" s="749" t="s">
        <v>1653</v>
      </c>
      <c r="B223" s="744" t="s">
        <v>1654</v>
      </c>
      <c r="C223" s="744" t="s">
        <v>1631</v>
      </c>
      <c r="D223" s="746">
        <v>57200.63</v>
      </c>
      <c r="E223" s="746">
        <v>0</v>
      </c>
      <c r="F223" s="746">
        <v>57200.63</v>
      </c>
      <c r="G223" s="746">
        <v>0</v>
      </c>
      <c r="H223" s="771">
        <v>57200.63</v>
      </c>
    </row>
    <row r="224" spans="1:8">
      <c r="A224" s="749" t="s">
        <v>1655</v>
      </c>
      <c r="B224" s="744" t="s">
        <v>1073</v>
      </c>
      <c r="C224" s="744" t="s">
        <v>1631</v>
      </c>
      <c r="D224" s="746">
        <v>870000</v>
      </c>
      <c r="E224" s="746">
        <v>0</v>
      </c>
      <c r="F224" s="746">
        <v>870000</v>
      </c>
      <c r="G224" s="746">
        <v>0</v>
      </c>
      <c r="H224" s="771">
        <v>870000</v>
      </c>
    </row>
    <row r="225" spans="1:8">
      <c r="A225" s="749" t="s">
        <v>1656</v>
      </c>
      <c r="B225" s="744" t="s">
        <v>1657</v>
      </c>
      <c r="C225" s="744" t="s">
        <v>1631</v>
      </c>
      <c r="D225" s="746">
        <v>2715.49</v>
      </c>
      <c r="E225" s="746">
        <v>0</v>
      </c>
      <c r="F225" s="746">
        <v>2715.49</v>
      </c>
      <c r="G225" s="746">
        <v>0</v>
      </c>
      <c r="H225" s="771">
        <v>2715.49</v>
      </c>
    </row>
    <row r="226" spans="1:8">
      <c r="A226" s="749" t="s">
        <v>1658</v>
      </c>
      <c r="B226" s="744" t="s">
        <v>1610</v>
      </c>
      <c r="C226" s="744" t="s">
        <v>1631</v>
      </c>
      <c r="D226" s="746">
        <v>75500</v>
      </c>
      <c r="E226" s="746">
        <v>0</v>
      </c>
      <c r="F226" s="746">
        <v>75500</v>
      </c>
      <c r="G226" s="746">
        <v>0</v>
      </c>
      <c r="H226" s="771">
        <v>75500</v>
      </c>
    </row>
    <row r="227" spans="1:8">
      <c r="A227" s="749" t="s">
        <v>1659</v>
      </c>
      <c r="B227" s="744" t="s">
        <v>1214</v>
      </c>
      <c r="C227" s="744" t="s">
        <v>1631</v>
      </c>
      <c r="D227" s="746">
        <v>100488.2</v>
      </c>
      <c r="E227" s="746">
        <v>0</v>
      </c>
      <c r="F227" s="746">
        <v>100488.2</v>
      </c>
      <c r="G227" s="746">
        <v>0</v>
      </c>
      <c r="H227" s="771">
        <v>100488.2</v>
      </c>
    </row>
    <row r="228" spans="1:8">
      <c r="A228" s="749" t="s">
        <v>1660</v>
      </c>
      <c r="B228" s="744" t="s">
        <v>1661</v>
      </c>
      <c r="C228" s="744" t="s">
        <v>1631</v>
      </c>
      <c r="D228" s="746">
        <v>6247.56</v>
      </c>
      <c r="E228" s="746">
        <v>0</v>
      </c>
      <c r="F228" s="746">
        <v>6247.56</v>
      </c>
      <c r="G228" s="746">
        <v>0</v>
      </c>
      <c r="H228" s="771">
        <v>6247.56</v>
      </c>
    </row>
    <row r="229" spans="1:8">
      <c r="A229" s="749" t="s">
        <v>1662</v>
      </c>
      <c r="B229" s="744" t="s">
        <v>1663</v>
      </c>
      <c r="C229" s="744" t="s">
        <v>1631</v>
      </c>
      <c r="D229" s="746">
        <v>213051.64</v>
      </c>
      <c r="E229" s="746">
        <v>0</v>
      </c>
      <c r="F229" s="746">
        <v>213051.64</v>
      </c>
      <c r="G229" s="746">
        <v>0</v>
      </c>
      <c r="H229" s="771">
        <v>213051.64</v>
      </c>
    </row>
    <row r="230" spans="1:8">
      <c r="A230" s="749" t="s">
        <v>1664</v>
      </c>
      <c r="B230" s="744" t="s">
        <v>1197</v>
      </c>
      <c r="C230" s="744" t="s">
        <v>1631</v>
      </c>
      <c r="D230" s="746">
        <v>494192.11</v>
      </c>
      <c r="E230" s="746">
        <v>0</v>
      </c>
      <c r="F230" s="746">
        <v>494192.11</v>
      </c>
      <c r="G230" s="746">
        <v>0</v>
      </c>
      <c r="H230" s="771">
        <v>494192.11</v>
      </c>
    </row>
    <row r="231" spans="1:8">
      <c r="A231" s="749" t="s">
        <v>1665</v>
      </c>
      <c r="B231" s="744" t="s">
        <v>1199</v>
      </c>
      <c r="C231" s="744" t="s">
        <v>1631</v>
      </c>
      <c r="D231" s="746">
        <v>394359.82</v>
      </c>
      <c r="E231" s="746">
        <v>0</v>
      </c>
      <c r="F231" s="746">
        <v>394359.82</v>
      </c>
      <c r="G231" s="746">
        <v>0</v>
      </c>
      <c r="H231" s="771">
        <v>394359.82</v>
      </c>
    </row>
    <row r="232" spans="1:8">
      <c r="A232" s="749" t="s">
        <v>1666</v>
      </c>
      <c r="B232" s="744" t="s">
        <v>1190</v>
      </c>
      <c r="C232" s="744" t="s">
        <v>1631</v>
      </c>
      <c r="D232" s="746">
        <v>251212</v>
      </c>
      <c r="E232" s="746">
        <v>0</v>
      </c>
      <c r="F232" s="746">
        <v>251212</v>
      </c>
      <c r="G232" s="746">
        <v>0</v>
      </c>
      <c r="H232" s="771">
        <v>251212</v>
      </c>
    </row>
    <row r="233" spans="1:8">
      <c r="A233" s="749" t="s">
        <v>1667</v>
      </c>
      <c r="B233" s="744" t="s">
        <v>1192</v>
      </c>
      <c r="C233" s="744" t="s">
        <v>1631</v>
      </c>
      <c r="D233" s="746">
        <v>422363.37</v>
      </c>
      <c r="E233" s="746">
        <v>0</v>
      </c>
      <c r="F233" s="746">
        <v>422363.37</v>
      </c>
      <c r="G233" s="746">
        <v>0</v>
      </c>
      <c r="H233" s="771">
        <v>422363.37</v>
      </c>
    </row>
    <row r="234" spans="1:8">
      <c r="A234" s="749" t="s">
        <v>1668</v>
      </c>
      <c r="B234" s="744" t="s">
        <v>1669</v>
      </c>
      <c r="C234" s="744" t="s">
        <v>1631</v>
      </c>
      <c r="D234" s="746">
        <v>1135</v>
      </c>
      <c r="E234" s="746">
        <v>0</v>
      </c>
      <c r="F234" s="746">
        <v>1135</v>
      </c>
      <c r="G234" s="746">
        <v>0</v>
      </c>
      <c r="H234" s="771">
        <v>1135</v>
      </c>
    </row>
    <row r="235" spans="1:8">
      <c r="A235" s="749" t="s">
        <v>1670</v>
      </c>
      <c r="B235" s="744" t="s">
        <v>1205</v>
      </c>
      <c r="C235" s="744" t="s">
        <v>1631</v>
      </c>
      <c r="D235" s="746">
        <v>77980.78</v>
      </c>
      <c r="E235" s="746">
        <v>0</v>
      </c>
      <c r="F235" s="746">
        <v>77980.78</v>
      </c>
      <c r="G235" s="746">
        <v>0</v>
      </c>
      <c r="H235" s="771">
        <v>77980.78</v>
      </c>
    </row>
    <row r="236" spans="1:8">
      <c r="A236" s="749" t="s">
        <v>1671</v>
      </c>
      <c r="B236" s="744" t="s">
        <v>1083</v>
      </c>
      <c r="C236" s="744" t="s">
        <v>1631</v>
      </c>
      <c r="D236" s="746">
        <v>365673.32</v>
      </c>
      <c r="E236" s="746">
        <v>0</v>
      </c>
      <c r="F236" s="746">
        <v>365673.32</v>
      </c>
      <c r="G236" s="746">
        <v>0</v>
      </c>
      <c r="H236" s="771">
        <v>365673.32</v>
      </c>
    </row>
    <row r="237" spans="1:8">
      <c r="A237" s="749" t="s">
        <v>1672</v>
      </c>
      <c r="B237" s="744" t="s">
        <v>1673</v>
      </c>
      <c r="C237" s="744" t="s">
        <v>1631</v>
      </c>
      <c r="D237" s="746">
        <v>0</v>
      </c>
      <c r="E237" s="746">
        <v>0</v>
      </c>
      <c r="F237" s="746">
        <v>0</v>
      </c>
      <c r="G237" s="746">
        <v>0</v>
      </c>
      <c r="H237" s="771">
        <v>0</v>
      </c>
    </row>
    <row r="238" spans="1:8">
      <c r="A238" s="749" t="s">
        <v>1674</v>
      </c>
      <c r="B238" s="744" t="s">
        <v>1675</v>
      </c>
      <c r="C238" s="744" t="s">
        <v>1631</v>
      </c>
      <c r="D238" s="746">
        <v>2738244.68</v>
      </c>
      <c r="E238" s="746">
        <v>0</v>
      </c>
      <c r="F238" s="746">
        <v>2738244.68</v>
      </c>
      <c r="G238" s="746">
        <v>0</v>
      </c>
      <c r="H238" s="771">
        <v>2738244.68</v>
      </c>
    </row>
    <row r="239" spans="1:8">
      <c r="A239" s="749" t="s">
        <v>1676</v>
      </c>
      <c r="B239" s="744" t="s">
        <v>1677</v>
      </c>
      <c r="C239" s="744" t="s">
        <v>1631</v>
      </c>
      <c r="D239" s="746">
        <v>5904448.0300000003</v>
      </c>
      <c r="E239" s="746">
        <v>0</v>
      </c>
      <c r="F239" s="746">
        <v>5904448.0300000003</v>
      </c>
      <c r="G239" s="746">
        <v>0</v>
      </c>
      <c r="H239" s="771">
        <v>5904448.0300000003</v>
      </c>
    </row>
    <row r="240" spans="1:8">
      <c r="A240" s="749" t="s">
        <v>1678</v>
      </c>
      <c r="B240" s="744" t="s">
        <v>1679</v>
      </c>
      <c r="C240" s="744" t="s">
        <v>1631</v>
      </c>
      <c r="D240" s="746">
        <v>255000</v>
      </c>
      <c r="E240" s="746">
        <v>0</v>
      </c>
      <c r="F240" s="746">
        <v>255000</v>
      </c>
      <c r="G240" s="746">
        <v>0</v>
      </c>
      <c r="H240" s="771">
        <v>255000</v>
      </c>
    </row>
    <row r="241" spans="1:8">
      <c r="A241" s="749" t="s">
        <v>1680</v>
      </c>
      <c r="B241" s="744" t="s">
        <v>1043</v>
      </c>
      <c r="C241" s="744" t="s">
        <v>1631</v>
      </c>
      <c r="D241" s="746">
        <v>141189.76000000001</v>
      </c>
      <c r="E241" s="746">
        <v>0</v>
      </c>
      <c r="F241" s="746">
        <v>141189.76000000001</v>
      </c>
      <c r="G241" s="746">
        <v>0</v>
      </c>
      <c r="H241" s="771">
        <v>141189.76000000001</v>
      </c>
    </row>
    <row r="242" spans="1:8">
      <c r="A242" s="749" t="s">
        <v>1681</v>
      </c>
      <c r="B242" s="744" t="s">
        <v>1045</v>
      </c>
      <c r="C242" s="744" t="s">
        <v>1631</v>
      </c>
      <c r="D242" s="746">
        <v>104550.8</v>
      </c>
      <c r="E242" s="746">
        <v>0</v>
      </c>
      <c r="F242" s="746">
        <v>104550.8</v>
      </c>
      <c r="G242" s="746">
        <v>0</v>
      </c>
      <c r="H242" s="771">
        <v>104550.8</v>
      </c>
    </row>
    <row r="243" spans="1:8">
      <c r="A243" s="749" t="s">
        <v>1682</v>
      </c>
      <c r="B243" s="744" t="s">
        <v>1047</v>
      </c>
      <c r="C243" s="744" t="s">
        <v>1631</v>
      </c>
      <c r="D243" s="746">
        <v>59646.68</v>
      </c>
      <c r="E243" s="746">
        <v>0</v>
      </c>
      <c r="F243" s="746">
        <v>59646.68</v>
      </c>
      <c r="G243" s="746">
        <v>0</v>
      </c>
      <c r="H243" s="771">
        <v>59646.68</v>
      </c>
    </row>
    <row r="244" spans="1:8">
      <c r="A244" s="749" t="s">
        <v>1683</v>
      </c>
      <c r="B244" s="744" t="s">
        <v>1219</v>
      </c>
      <c r="C244" s="744" t="s">
        <v>1631</v>
      </c>
      <c r="D244" s="746">
        <v>999.98</v>
      </c>
      <c r="E244" s="746">
        <v>0</v>
      </c>
      <c r="F244" s="746">
        <v>999.98</v>
      </c>
      <c r="G244" s="746">
        <v>0</v>
      </c>
      <c r="H244" s="771">
        <v>999.98</v>
      </c>
    </row>
    <row r="245" spans="1:8">
      <c r="A245" s="749" t="s">
        <v>1684</v>
      </c>
      <c r="B245" s="744" t="s">
        <v>1089</v>
      </c>
      <c r="C245" s="744" t="s">
        <v>1631</v>
      </c>
      <c r="D245" s="746">
        <v>5000</v>
      </c>
      <c r="E245" s="746">
        <v>0</v>
      </c>
      <c r="F245" s="746">
        <v>5000</v>
      </c>
      <c r="G245" s="746">
        <v>0</v>
      </c>
      <c r="H245" s="771">
        <v>5000</v>
      </c>
    </row>
    <row r="246" spans="1:8">
      <c r="A246" s="749" t="s">
        <v>1685</v>
      </c>
      <c r="B246" s="744" t="s">
        <v>1226</v>
      </c>
      <c r="C246" s="744" t="s">
        <v>1631</v>
      </c>
      <c r="D246" s="746">
        <v>3464021</v>
      </c>
      <c r="E246" s="746">
        <v>0</v>
      </c>
      <c r="F246" s="746">
        <v>3464021</v>
      </c>
      <c r="G246" s="746">
        <v>0</v>
      </c>
      <c r="H246" s="771">
        <v>3464021</v>
      </c>
    </row>
    <row r="247" spans="1:8">
      <c r="A247" s="749" t="s">
        <v>1686</v>
      </c>
      <c r="B247" s="744" t="s">
        <v>818</v>
      </c>
      <c r="C247" s="744" t="s">
        <v>1631</v>
      </c>
      <c r="D247" s="746">
        <v>36400</v>
      </c>
      <c r="E247" s="746">
        <v>0</v>
      </c>
      <c r="F247" s="746">
        <v>36400</v>
      </c>
      <c r="G247" s="746">
        <v>0</v>
      </c>
      <c r="H247" s="771">
        <v>36400</v>
      </c>
    </row>
    <row r="248" spans="1:8">
      <c r="A248" s="749" t="s">
        <v>1687</v>
      </c>
      <c r="B248" s="744" t="s">
        <v>1228</v>
      </c>
      <c r="C248" s="744" t="s">
        <v>1631</v>
      </c>
      <c r="D248" s="746">
        <v>90229.9</v>
      </c>
      <c r="E248" s="746">
        <v>0</v>
      </c>
      <c r="F248" s="746">
        <v>90229.9</v>
      </c>
      <c r="G248" s="746">
        <v>0</v>
      </c>
      <c r="H248" s="771">
        <v>90229.9</v>
      </c>
    </row>
    <row r="249" spans="1:8">
      <c r="A249" s="749" t="s">
        <v>1688</v>
      </c>
      <c r="B249" s="744" t="s">
        <v>1264</v>
      </c>
      <c r="C249" s="744" t="s">
        <v>1631</v>
      </c>
      <c r="D249" s="746">
        <v>67971</v>
      </c>
      <c r="E249" s="746">
        <v>0</v>
      </c>
      <c r="F249" s="746">
        <v>67971</v>
      </c>
      <c r="G249" s="746">
        <v>0</v>
      </c>
      <c r="H249" s="771">
        <v>67971</v>
      </c>
    </row>
    <row r="250" spans="1:8">
      <c r="A250" s="749" t="s">
        <v>1689</v>
      </c>
      <c r="B250" s="744" t="s">
        <v>1690</v>
      </c>
      <c r="C250" s="744" t="s">
        <v>1631</v>
      </c>
      <c r="D250" s="746">
        <v>74423.039999999994</v>
      </c>
      <c r="E250" s="746">
        <v>0</v>
      </c>
      <c r="F250" s="746">
        <v>74423.039999999994</v>
      </c>
      <c r="G250" s="746">
        <v>0</v>
      </c>
      <c r="H250" s="771">
        <v>74423.039999999994</v>
      </c>
    </row>
    <row r="251" spans="1:8">
      <c r="A251" s="749" t="s">
        <v>1691</v>
      </c>
      <c r="B251" s="744" t="s">
        <v>1232</v>
      </c>
      <c r="C251" s="744" t="s">
        <v>1631</v>
      </c>
      <c r="D251" s="746">
        <v>80260.13</v>
      </c>
      <c r="E251" s="746">
        <v>0</v>
      </c>
      <c r="F251" s="746">
        <v>80260.13</v>
      </c>
      <c r="G251" s="746">
        <v>0</v>
      </c>
      <c r="H251" s="771">
        <v>80260.13</v>
      </c>
    </row>
    <row r="252" spans="1:8">
      <c r="A252" s="749" t="s">
        <v>1692</v>
      </c>
      <c r="B252" s="744" t="s">
        <v>1234</v>
      </c>
      <c r="C252" s="744" t="s">
        <v>1631</v>
      </c>
      <c r="D252" s="746">
        <v>51702.59</v>
      </c>
      <c r="E252" s="746">
        <v>4487.45</v>
      </c>
      <c r="F252" s="746">
        <v>56190.04</v>
      </c>
      <c r="G252" s="746">
        <v>0</v>
      </c>
      <c r="H252" s="771">
        <v>56190.04</v>
      </c>
    </row>
    <row r="253" spans="1:8">
      <c r="A253" s="749" t="s">
        <v>1693</v>
      </c>
      <c r="B253" s="744" t="s">
        <v>1694</v>
      </c>
      <c r="C253" s="744" t="s">
        <v>1631</v>
      </c>
      <c r="D253" s="746">
        <v>81715.929999999993</v>
      </c>
      <c r="E253" s="746">
        <v>8453</v>
      </c>
      <c r="F253" s="746">
        <v>90168.93</v>
      </c>
      <c r="G253" s="746">
        <v>0</v>
      </c>
      <c r="H253" s="771">
        <v>90168.93</v>
      </c>
    </row>
    <row r="254" spans="1:8">
      <c r="A254" s="749" t="s">
        <v>1695</v>
      </c>
      <c r="B254" s="744" t="s">
        <v>1230</v>
      </c>
      <c r="C254" s="744" t="s">
        <v>1631</v>
      </c>
      <c r="D254" s="746">
        <v>83468</v>
      </c>
      <c r="E254" s="746">
        <v>0</v>
      </c>
      <c r="F254" s="746">
        <v>83468</v>
      </c>
      <c r="G254" s="746">
        <v>0</v>
      </c>
      <c r="H254" s="771">
        <v>83468</v>
      </c>
    </row>
    <row r="255" spans="1:8">
      <c r="A255" s="749" t="s">
        <v>1696</v>
      </c>
      <c r="B255" s="744" t="s">
        <v>1236</v>
      </c>
      <c r="C255" s="744" t="s">
        <v>1631</v>
      </c>
      <c r="D255" s="746">
        <v>10049</v>
      </c>
      <c r="E255" s="746">
        <v>0</v>
      </c>
      <c r="F255" s="746">
        <v>10049</v>
      </c>
      <c r="G255" s="746">
        <v>0</v>
      </c>
      <c r="H255" s="771">
        <v>10049</v>
      </c>
    </row>
    <row r="256" spans="1:8">
      <c r="A256" s="749" t="s">
        <v>1697</v>
      </c>
      <c r="B256" s="744" t="s">
        <v>1242</v>
      </c>
      <c r="C256" s="744" t="s">
        <v>1631</v>
      </c>
      <c r="D256" s="746">
        <v>37933.5</v>
      </c>
      <c r="E256" s="746">
        <v>0</v>
      </c>
      <c r="F256" s="746">
        <v>37933.5</v>
      </c>
      <c r="G256" s="746">
        <v>0</v>
      </c>
      <c r="H256" s="771">
        <v>37933.5</v>
      </c>
    </row>
    <row r="257" spans="1:8">
      <c r="A257" s="749" t="s">
        <v>1698</v>
      </c>
      <c r="B257" s="744" t="s">
        <v>1244</v>
      </c>
      <c r="C257" s="744" t="s">
        <v>1631</v>
      </c>
      <c r="D257" s="746">
        <v>33334.519999999997</v>
      </c>
      <c r="E257" s="746">
        <v>0</v>
      </c>
      <c r="F257" s="746">
        <v>33334.519999999997</v>
      </c>
      <c r="G257" s="746">
        <v>0</v>
      </c>
      <c r="H257" s="771">
        <v>33334.519999999997</v>
      </c>
    </row>
    <row r="258" spans="1:8">
      <c r="A258" s="749" t="s">
        <v>1699</v>
      </c>
      <c r="B258" s="744" t="s">
        <v>1246</v>
      </c>
      <c r="C258" s="744" t="s">
        <v>1631</v>
      </c>
      <c r="D258" s="746">
        <v>6945.3</v>
      </c>
      <c r="E258" s="746">
        <v>0</v>
      </c>
      <c r="F258" s="746">
        <v>6945.3</v>
      </c>
      <c r="G258" s="746">
        <v>0</v>
      </c>
      <c r="H258" s="771">
        <v>6945.3</v>
      </c>
    </row>
    <row r="259" spans="1:8">
      <c r="A259" s="749" t="s">
        <v>1700</v>
      </c>
      <c r="B259" s="744" t="s">
        <v>1252</v>
      </c>
      <c r="C259" s="744" t="s">
        <v>1631</v>
      </c>
      <c r="D259" s="746">
        <v>105715</v>
      </c>
      <c r="E259" s="746">
        <v>0</v>
      </c>
      <c r="F259" s="746">
        <v>105715</v>
      </c>
      <c r="G259" s="746">
        <v>0</v>
      </c>
      <c r="H259" s="771">
        <v>105715</v>
      </c>
    </row>
    <row r="260" spans="1:8">
      <c r="A260" s="749" t="s">
        <v>1701</v>
      </c>
      <c r="B260" s="744" t="s">
        <v>1702</v>
      </c>
      <c r="C260" s="744" t="s">
        <v>1631</v>
      </c>
      <c r="D260" s="746">
        <v>26880</v>
      </c>
      <c r="E260" s="746">
        <v>0</v>
      </c>
      <c r="F260" s="746">
        <v>26880</v>
      </c>
      <c r="G260" s="746">
        <v>0</v>
      </c>
      <c r="H260" s="771">
        <v>26880</v>
      </c>
    </row>
    <row r="261" spans="1:8">
      <c r="A261" s="749" t="s">
        <v>1703</v>
      </c>
      <c r="B261" s="744" t="s">
        <v>1704</v>
      </c>
      <c r="C261" s="744" t="s">
        <v>1631</v>
      </c>
      <c r="D261" s="746">
        <v>650</v>
      </c>
      <c r="E261" s="746">
        <v>0</v>
      </c>
      <c r="F261" s="746">
        <v>650</v>
      </c>
      <c r="G261" s="746">
        <v>0</v>
      </c>
      <c r="H261" s="771">
        <v>650</v>
      </c>
    </row>
    <row r="262" spans="1:8">
      <c r="A262" s="749" t="s">
        <v>1705</v>
      </c>
      <c r="B262" s="744" t="s">
        <v>1706</v>
      </c>
      <c r="C262" s="744" t="s">
        <v>1631</v>
      </c>
      <c r="D262" s="746">
        <v>2120.14</v>
      </c>
      <c r="E262" s="746">
        <v>0</v>
      </c>
      <c r="F262" s="746">
        <v>2120.14</v>
      </c>
      <c r="G262" s="746">
        <v>0</v>
      </c>
      <c r="H262" s="771">
        <v>2120.14</v>
      </c>
    </row>
    <row r="263" spans="1:8">
      <c r="A263" s="749" t="s">
        <v>1707</v>
      </c>
      <c r="B263" s="744" t="s">
        <v>1708</v>
      </c>
      <c r="C263" s="744" t="s">
        <v>1631</v>
      </c>
      <c r="D263" s="746">
        <v>17120</v>
      </c>
      <c r="E263" s="746">
        <v>0</v>
      </c>
      <c r="F263" s="746">
        <v>17120</v>
      </c>
      <c r="G263" s="746">
        <v>0</v>
      </c>
      <c r="H263" s="771">
        <v>17120</v>
      </c>
    </row>
    <row r="264" spans="1:8">
      <c r="A264" s="749" t="s">
        <v>1709</v>
      </c>
      <c r="B264" s="744" t="s">
        <v>1710</v>
      </c>
      <c r="C264" s="744" t="s">
        <v>1631</v>
      </c>
      <c r="D264" s="746">
        <v>111444.61</v>
      </c>
      <c r="E264" s="746">
        <v>0</v>
      </c>
      <c r="F264" s="746">
        <v>111444.61</v>
      </c>
      <c r="G264" s="746">
        <v>0</v>
      </c>
      <c r="H264" s="771">
        <v>111444.61</v>
      </c>
    </row>
    <row r="265" spans="1:8">
      <c r="A265" s="749" t="s">
        <v>1711</v>
      </c>
      <c r="B265" s="744" t="s">
        <v>1712</v>
      </c>
      <c r="C265" s="744" t="s">
        <v>1631</v>
      </c>
      <c r="D265" s="746">
        <v>88372.72</v>
      </c>
      <c r="E265" s="746">
        <v>0</v>
      </c>
      <c r="F265" s="746">
        <v>88372.72</v>
      </c>
      <c r="G265" s="746">
        <v>0</v>
      </c>
      <c r="H265" s="771">
        <v>88372.72</v>
      </c>
    </row>
    <row r="266" spans="1:8">
      <c r="A266" s="749" t="s">
        <v>1713</v>
      </c>
      <c r="B266" s="744" t="s">
        <v>1714</v>
      </c>
      <c r="C266" s="744" t="s">
        <v>1631</v>
      </c>
      <c r="D266" s="746">
        <v>17578.900000000001</v>
      </c>
      <c r="E266" s="746">
        <v>0</v>
      </c>
      <c r="F266" s="746">
        <v>17578.900000000001</v>
      </c>
      <c r="G266" s="746">
        <v>0</v>
      </c>
      <c r="H266" s="771">
        <v>17578.900000000001</v>
      </c>
    </row>
    <row r="267" spans="1:8">
      <c r="A267" s="749" t="s">
        <v>1715</v>
      </c>
      <c r="B267" s="744" t="s">
        <v>1716</v>
      </c>
      <c r="C267" s="744" t="s">
        <v>1631</v>
      </c>
      <c r="D267" s="746">
        <v>335228.43</v>
      </c>
      <c r="E267" s="746">
        <v>0</v>
      </c>
      <c r="F267" s="746">
        <v>335228.43</v>
      </c>
      <c r="G267" s="746">
        <v>0</v>
      </c>
      <c r="H267" s="771">
        <v>335228.43</v>
      </c>
    </row>
    <row r="268" spans="1:8">
      <c r="A268" s="749" t="s">
        <v>1717</v>
      </c>
      <c r="B268" s="744" t="s">
        <v>1718</v>
      </c>
      <c r="C268" s="744" t="s">
        <v>1631</v>
      </c>
      <c r="D268" s="746">
        <v>150709.48000000001</v>
      </c>
      <c r="E268" s="746">
        <v>0</v>
      </c>
      <c r="F268" s="746">
        <v>150709.48000000001</v>
      </c>
      <c r="G268" s="746">
        <v>0</v>
      </c>
      <c r="H268" s="771">
        <v>150709.48000000001</v>
      </c>
    </row>
    <row r="269" spans="1:8">
      <c r="A269" s="749" t="s">
        <v>1719</v>
      </c>
      <c r="B269" s="744" t="s">
        <v>1720</v>
      </c>
      <c r="C269" s="744" t="s">
        <v>1631</v>
      </c>
      <c r="D269" s="746">
        <v>29686.77</v>
      </c>
      <c r="E269" s="746">
        <v>0</v>
      </c>
      <c r="F269" s="746">
        <v>29686.77</v>
      </c>
      <c r="G269" s="746">
        <v>0</v>
      </c>
      <c r="H269" s="771">
        <v>29686.77</v>
      </c>
    </row>
    <row r="270" spans="1:8">
      <c r="A270" s="749" t="s">
        <v>1721</v>
      </c>
      <c r="B270" s="744" t="s">
        <v>1722</v>
      </c>
      <c r="C270" s="744" t="s">
        <v>1631</v>
      </c>
      <c r="D270" s="746">
        <v>81700</v>
      </c>
      <c r="E270" s="746">
        <v>0</v>
      </c>
      <c r="F270" s="746">
        <v>81700</v>
      </c>
      <c r="G270" s="746">
        <v>0</v>
      </c>
      <c r="H270" s="771">
        <v>81700</v>
      </c>
    </row>
    <row r="271" spans="1:8">
      <c r="A271" s="749" t="s">
        <v>1723</v>
      </c>
      <c r="B271" s="744" t="s">
        <v>1724</v>
      </c>
      <c r="C271" s="744" t="s">
        <v>1631</v>
      </c>
      <c r="D271" s="746">
        <v>866450</v>
      </c>
      <c r="E271" s="746">
        <v>0</v>
      </c>
      <c r="F271" s="746">
        <v>866450</v>
      </c>
      <c r="G271" s="746">
        <v>0</v>
      </c>
      <c r="H271" s="771">
        <v>866450</v>
      </c>
    </row>
    <row r="272" spans="1:8">
      <c r="A272" s="749" t="s">
        <v>1725</v>
      </c>
      <c r="B272" s="744" t="s">
        <v>1726</v>
      </c>
      <c r="C272" s="744" t="s">
        <v>1631</v>
      </c>
      <c r="D272" s="746">
        <v>132000.54</v>
      </c>
      <c r="E272" s="746">
        <v>0</v>
      </c>
      <c r="F272" s="746">
        <v>132000.54</v>
      </c>
      <c r="G272" s="746">
        <v>0</v>
      </c>
      <c r="H272" s="771">
        <v>132000.54</v>
      </c>
    </row>
    <row r="273" spans="1:8">
      <c r="A273" s="749" t="s">
        <v>1727</v>
      </c>
      <c r="B273" s="744" t="s">
        <v>1262</v>
      </c>
      <c r="C273" s="744" t="s">
        <v>1631</v>
      </c>
      <c r="D273" s="746">
        <v>104550.79</v>
      </c>
      <c r="E273" s="746">
        <v>0</v>
      </c>
      <c r="F273" s="746">
        <v>104550.79</v>
      </c>
      <c r="G273" s="746">
        <v>0</v>
      </c>
      <c r="H273" s="771">
        <v>104550.79</v>
      </c>
    </row>
    <row r="274" spans="1:8">
      <c r="A274" s="749" t="s">
        <v>1728</v>
      </c>
      <c r="B274" s="744" t="s">
        <v>1729</v>
      </c>
      <c r="C274" s="744" t="s">
        <v>1631</v>
      </c>
      <c r="D274" s="746">
        <v>59646.68</v>
      </c>
      <c r="E274" s="746">
        <v>0</v>
      </c>
      <c r="F274" s="746">
        <v>59646.68</v>
      </c>
      <c r="G274" s="746">
        <v>0</v>
      </c>
      <c r="H274" s="771">
        <v>59646.68</v>
      </c>
    </row>
    <row r="275" spans="1:8" s="739" customFormat="1">
      <c r="A275" s="756" t="s">
        <v>1730</v>
      </c>
      <c r="B275" s="757" t="s">
        <v>1731</v>
      </c>
      <c r="C275" s="757" t="s">
        <v>1631</v>
      </c>
      <c r="D275" s="758">
        <v>481844.19</v>
      </c>
      <c r="E275" s="758">
        <v>0</v>
      </c>
      <c r="F275" s="758">
        <v>481844.19</v>
      </c>
      <c r="G275" s="758">
        <v>0</v>
      </c>
      <c r="H275" s="771">
        <v>481844.19</v>
      </c>
    </row>
    <row r="276" spans="1:8">
      <c r="A276" s="749" t="s">
        <v>1781</v>
      </c>
      <c r="B276" s="744" t="s">
        <v>1782</v>
      </c>
      <c r="C276" s="744" t="s">
        <v>1631</v>
      </c>
      <c r="D276" s="746">
        <v>43157.89</v>
      </c>
      <c r="E276" s="746">
        <v>0</v>
      </c>
      <c r="F276" s="746">
        <v>43157.89</v>
      </c>
      <c r="G276" s="746">
        <v>0</v>
      </c>
      <c r="H276" s="771">
        <v>43157.89</v>
      </c>
    </row>
    <row r="277" spans="1:8">
      <c r="A277" s="749" t="s">
        <v>1783</v>
      </c>
      <c r="B277" s="744" t="s">
        <v>1784</v>
      </c>
      <c r="C277" s="744" t="s">
        <v>1631</v>
      </c>
      <c r="D277" s="747">
        <v>4550.01</v>
      </c>
      <c r="E277" s="747">
        <v>0</v>
      </c>
      <c r="F277" s="747">
        <v>4550.01</v>
      </c>
      <c r="G277" s="747">
        <v>0</v>
      </c>
      <c r="H277" s="772">
        <v>4550.01</v>
      </c>
    </row>
    <row r="278" spans="1:8">
      <c r="A278" s="749" t="s">
        <v>1734</v>
      </c>
      <c r="B278" s="744" t="s">
        <v>295</v>
      </c>
      <c r="C278" s="744" t="s">
        <v>1735</v>
      </c>
      <c r="D278" s="746">
        <v>142630.94</v>
      </c>
      <c r="E278" s="746">
        <v>0</v>
      </c>
      <c r="F278" s="746">
        <v>142630.94</v>
      </c>
      <c r="G278" s="746">
        <v>0</v>
      </c>
      <c r="H278" s="771">
        <v>142630.94</v>
      </c>
    </row>
    <row r="279" spans="1:8">
      <c r="A279" s="749" t="s">
        <v>1736</v>
      </c>
      <c r="B279" s="744" t="s">
        <v>1270</v>
      </c>
      <c r="C279" s="744" t="s">
        <v>1735</v>
      </c>
      <c r="D279" s="746">
        <v>8004056.7599999998</v>
      </c>
      <c r="E279" s="746">
        <v>0</v>
      </c>
      <c r="F279" s="746">
        <v>8004056.7599999998</v>
      </c>
      <c r="G279" s="746">
        <v>0</v>
      </c>
      <c r="H279" s="771">
        <v>8004056.7599999998</v>
      </c>
    </row>
    <row r="280" spans="1:8">
      <c r="A280" s="749" t="s">
        <v>1737</v>
      </c>
      <c r="B280" s="744" t="s">
        <v>1738</v>
      </c>
      <c r="C280" s="744" t="s">
        <v>1735</v>
      </c>
      <c r="D280" s="746">
        <v>99175.41</v>
      </c>
      <c r="E280" s="746">
        <v>0</v>
      </c>
      <c r="F280" s="746">
        <v>99175.41</v>
      </c>
      <c r="G280" s="746">
        <v>0</v>
      </c>
      <c r="H280" s="771">
        <v>99175.41</v>
      </c>
    </row>
    <row r="281" spans="1:8">
      <c r="A281" s="749" t="s">
        <v>1739</v>
      </c>
      <c r="B281" s="744" t="s">
        <v>1740</v>
      </c>
      <c r="C281" s="744" t="s">
        <v>1735</v>
      </c>
      <c r="D281" s="746">
        <v>9707.44</v>
      </c>
      <c r="E281" s="746">
        <v>0</v>
      </c>
      <c r="F281" s="746">
        <v>9707.44</v>
      </c>
      <c r="G281" s="746">
        <v>0</v>
      </c>
      <c r="H281" s="771">
        <v>9707.44</v>
      </c>
    </row>
    <row r="282" spans="1:8">
      <c r="A282" s="749" t="s">
        <v>1741</v>
      </c>
      <c r="B282" s="744" t="s">
        <v>1742</v>
      </c>
      <c r="C282" s="744" t="s">
        <v>245</v>
      </c>
      <c r="D282" s="746">
        <v>52929639.619999997</v>
      </c>
      <c r="E282" s="746">
        <v>499352.68</v>
      </c>
      <c r="F282" s="746">
        <v>53428992.299999997</v>
      </c>
      <c r="G282" s="746">
        <v>0</v>
      </c>
      <c r="H282" s="771">
        <v>53428992.299999997</v>
      </c>
    </row>
    <row r="283" spans="1:8">
      <c r="A283" s="749" t="s">
        <v>1743</v>
      </c>
      <c r="B283" s="744" t="s">
        <v>1744</v>
      </c>
      <c r="C283" s="744" t="s">
        <v>245</v>
      </c>
      <c r="D283" s="747">
        <v>12241639.5</v>
      </c>
      <c r="E283" s="747">
        <v>0</v>
      </c>
      <c r="F283" s="747">
        <v>12241639.5</v>
      </c>
      <c r="G283" s="747">
        <v>0</v>
      </c>
      <c r="H283" s="772">
        <v>3625835</v>
      </c>
    </row>
    <row r="284" spans="1:8">
      <c r="A284" s="737"/>
      <c r="B284" s="737"/>
      <c r="C284" s="737"/>
      <c r="D284" s="741"/>
      <c r="E284" s="741"/>
      <c r="F284" s="741"/>
      <c r="G284" s="741"/>
      <c r="H284" s="741"/>
    </row>
  </sheetData>
  <autoFilter ref="A7:H284" xr:uid="{00000000-0009-0000-0000-000008000000}"/>
  <mergeCells count="1">
    <mergeCell ref="A5:C5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7</vt:i4>
      </vt:variant>
    </vt:vector>
  </HeadingPairs>
  <TitlesOfParts>
    <vt:vector size="27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 YE'14</vt:lpstr>
      <vt:lpstr>Account YE'14</vt:lpstr>
      <vt:lpstr>Cash Flows YE'14</vt:lpstr>
      <vt:lpstr>Account Q3'14</vt:lpstr>
      <vt:lpstr>Lead Q3'14</vt:lpstr>
      <vt:lpstr>หมายเหตุ</vt:lpstr>
      <vt:lpstr>Financial position</vt:lpstr>
      <vt:lpstr>Comprehensive income (3 month)</vt:lpstr>
      <vt:lpstr>Comprehensive income (9 month)</vt:lpstr>
      <vt:lpstr>Change-Consol</vt:lpstr>
      <vt:lpstr>Change-Separate </vt:lpstr>
      <vt:lpstr>Cash flows </vt:lpstr>
      <vt:lpstr>GT_Custom</vt:lpstr>
      <vt:lpstr>'Cash flows '!Print_Area</vt:lpstr>
      <vt:lpstr>'Change-Consol'!Print_Area</vt:lpstr>
      <vt:lpstr>'Change-Separate '!Print_Area</vt:lpstr>
      <vt:lpstr>'Comprehensive income (3 month)'!Print_Area</vt:lpstr>
      <vt:lpstr>'Comprehensive income (9 month)'!Print_Area</vt:lpstr>
      <vt:lpstr>'Financial position'!Print_Area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DAA-HTZJ772</cp:lastModifiedBy>
  <cp:lastPrinted>2019-11-08T06:51:40Z</cp:lastPrinted>
  <dcterms:created xsi:type="dcterms:W3CDTF">2003-04-25T10:31:53Z</dcterms:created>
  <dcterms:modified xsi:type="dcterms:W3CDTF">2019-11-12T08:32:17Z</dcterms:modified>
</cp:coreProperties>
</file>