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 defaultThemeVersion="124226"/>
  <bookViews>
    <workbookView xWindow="945" yWindow="32760" windowWidth="12780" windowHeight="7695" tabRatio="742" firstSheet="9" activeTab="9"/>
  </bookViews>
  <sheets>
    <sheet name="Cash Flows Q1'2012" sheetId="30" state="hidden" r:id="rId1"/>
    <sheet name="Sheet1" sheetId="31" state="hidden" r:id="rId2"/>
    <sheet name="Cash Flows Q2'2013" sheetId="36" state="hidden" r:id="rId3"/>
    <sheet name="Cash Flows Q2'2012" sheetId="39" state="hidden" r:id="rId4"/>
    <sheet name="TB by Lead" sheetId="34" state="hidden" r:id="rId5"/>
    <sheet name="TB by Account " sheetId="37" state="hidden" r:id="rId6"/>
    <sheet name="Sheet3" sheetId="45" state="hidden" r:id="rId7"/>
    <sheet name="Lead" sheetId="46" state="hidden" r:id="rId8"/>
    <sheet name="Account" sheetId="47" state="hidden" r:id="rId9"/>
    <sheet name="งบแสดงฐานะการเงิน" sheetId="1" r:id="rId10"/>
    <sheet name="หมายเหตุ" sheetId="40" state="hidden" r:id="rId11"/>
    <sheet name="งบกำไรขาดทุนเบ็ดเสร็จ" sheetId="53" r:id="rId12"/>
    <sheet name="เปลี่ยนแปลงรวม" sheetId="50" r:id="rId13"/>
    <sheet name="เปลี่ยนแปลง เฉพาะ" sheetId="49" r:id="rId14"/>
    <sheet name="งบกระแสเงินสด" sheetId="54" r:id="rId15"/>
    <sheet name="GT_Custom" sheetId="8" state="hidden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\g" localSheetId="14">#REF!</definedName>
    <definedName name="\g" localSheetId="11">#REF!</definedName>
    <definedName name="\g" localSheetId="13">#REF!</definedName>
    <definedName name="\g">#REF!</definedName>
    <definedName name="\q" localSheetId="14">#REF!</definedName>
    <definedName name="\q" localSheetId="13">#REF!</definedName>
    <definedName name="\q">#REF!</definedName>
    <definedName name="\z" localSheetId="14">#REF!</definedName>
    <definedName name="\z" localSheetId="13">#REF!</definedName>
    <definedName name="\z">#REF!</definedName>
    <definedName name="_____dkk1" localSheetId="14">#REF!</definedName>
    <definedName name="_____dkk1" localSheetId="11">#REF!</definedName>
    <definedName name="_____dkk1">#REF!</definedName>
    <definedName name="_____dkk2" localSheetId="14">#REF!</definedName>
    <definedName name="_____dkk2" localSheetId="11">#REF!</definedName>
    <definedName name="_____dkk2">#REF!</definedName>
    <definedName name="_____exp10" localSheetId="14">#REF!</definedName>
    <definedName name="_____exp10" localSheetId="11">#REF!</definedName>
    <definedName name="_____exp10">#REF!</definedName>
    <definedName name="_____exp11" localSheetId="14">#REF!</definedName>
    <definedName name="_____exp11" localSheetId="11">#REF!</definedName>
    <definedName name="_____exp11">#REF!</definedName>
    <definedName name="_____exp12" localSheetId="14">#REF!</definedName>
    <definedName name="_____exp12" localSheetId="11">#REF!</definedName>
    <definedName name="_____exp12">#REF!</definedName>
    <definedName name="_____EXP22" localSheetId="14">#REF!</definedName>
    <definedName name="_____EXP22" localSheetId="11">#REF!</definedName>
    <definedName name="_____EXP22">#REF!</definedName>
    <definedName name="_____exp5" localSheetId="14">#REF!</definedName>
    <definedName name="_____exp5" localSheetId="11">#REF!</definedName>
    <definedName name="_____exp5">#REF!</definedName>
    <definedName name="_____exp7" localSheetId="14">#REF!</definedName>
    <definedName name="_____exp7" localSheetId="11">#REF!</definedName>
    <definedName name="_____exp7">#REF!</definedName>
    <definedName name="_____exp8" localSheetId="14">#REF!</definedName>
    <definedName name="_____exp8" localSheetId="11">#REF!</definedName>
    <definedName name="_____exp8">#REF!</definedName>
    <definedName name="_____exp9" localSheetId="14">#REF!</definedName>
    <definedName name="_____exp9" localSheetId="11">#REF!</definedName>
    <definedName name="_____exp9">#REF!</definedName>
    <definedName name="_____h2">[1]เงินกู้ธนชาติ!$G$2</definedName>
    <definedName name="_____lit1" localSheetId="14">#REF!</definedName>
    <definedName name="_____lit1" localSheetId="11">#REF!</definedName>
    <definedName name="_____lit1">#REF!</definedName>
    <definedName name="_____lit2" localSheetId="14">#REF!</definedName>
    <definedName name="_____lit2" localSheetId="11">#REF!</definedName>
    <definedName name="_____lit2">#REF!</definedName>
    <definedName name="_____SCB1">'[2]SCB 1 - Current'!$F$10</definedName>
    <definedName name="_____SCB2">'[2]SCB 2 - Current'!$F$11</definedName>
    <definedName name="_____Us1" localSheetId="14">#REF!</definedName>
    <definedName name="_____Us1" localSheetId="11">#REF!</definedName>
    <definedName name="_____Us1">#REF!</definedName>
    <definedName name="_____Us2" localSheetId="14">#REF!</definedName>
    <definedName name="_____Us2" localSheetId="11">#REF!</definedName>
    <definedName name="_____Us2">#REF!</definedName>
    <definedName name="____dkk1" localSheetId="14">#REF!</definedName>
    <definedName name="____dkk1" localSheetId="11">#REF!</definedName>
    <definedName name="____dkk1">#REF!</definedName>
    <definedName name="____dkk2" localSheetId="14">#REF!</definedName>
    <definedName name="____dkk2" localSheetId="11">#REF!</definedName>
    <definedName name="____dkk2">#REF!</definedName>
    <definedName name="____exp10" localSheetId="14">#REF!</definedName>
    <definedName name="____exp10" localSheetId="11">#REF!</definedName>
    <definedName name="____exp10">#REF!</definedName>
    <definedName name="____exp11" localSheetId="14">#REF!</definedName>
    <definedName name="____exp11" localSheetId="11">#REF!</definedName>
    <definedName name="____exp11">#REF!</definedName>
    <definedName name="____exp12" localSheetId="14">#REF!</definedName>
    <definedName name="____exp12" localSheetId="11">#REF!</definedName>
    <definedName name="____exp12">#REF!</definedName>
    <definedName name="____EXP22" localSheetId="14">#REF!</definedName>
    <definedName name="____EXP22" localSheetId="11">#REF!</definedName>
    <definedName name="____EXP22">#REF!</definedName>
    <definedName name="____exp5" localSheetId="14">#REF!</definedName>
    <definedName name="____exp5" localSheetId="11">#REF!</definedName>
    <definedName name="____exp5">#REF!</definedName>
    <definedName name="____exp7" localSheetId="14">#REF!</definedName>
    <definedName name="____exp7" localSheetId="11">#REF!</definedName>
    <definedName name="____exp7">#REF!</definedName>
    <definedName name="____exp8" localSheetId="14">#REF!</definedName>
    <definedName name="____exp8" localSheetId="11">#REF!</definedName>
    <definedName name="____exp8">#REF!</definedName>
    <definedName name="____exp9" localSheetId="14">#REF!</definedName>
    <definedName name="____exp9" localSheetId="11">#REF!</definedName>
    <definedName name="____exp9">#REF!</definedName>
    <definedName name="____FGS6" localSheetId="14">#REF!</definedName>
    <definedName name="____FGS6">#REF!</definedName>
    <definedName name="____h2">[1]เงินกู้ธนชาติ!$G$2</definedName>
    <definedName name="____lit1" localSheetId="14">#REF!</definedName>
    <definedName name="____lit1" localSheetId="11">#REF!</definedName>
    <definedName name="____lit1">#REF!</definedName>
    <definedName name="____lit2" localSheetId="14">#REF!</definedName>
    <definedName name="____lit2" localSheetId="11">#REF!</definedName>
    <definedName name="____lit2">#REF!</definedName>
    <definedName name="____PM2">[3]CIPA!$B$10</definedName>
    <definedName name="____SCB1">'[2]SCB 1 - Current'!$F$10</definedName>
    <definedName name="____SCB2">'[2]SCB 2 - Current'!$F$11</definedName>
    <definedName name="____Us1" localSheetId="14">#REF!</definedName>
    <definedName name="____Us1" localSheetId="11">#REF!</definedName>
    <definedName name="____Us1">#REF!</definedName>
    <definedName name="____Us2" localSheetId="14">#REF!</definedName>
    <definedName name="____Us2" localSheetId="11">#REF!</definedName>
    <definedName name="____Us2">#REF!</definedName>
    <definedName name="___dkk1" localSheetId="14">#REF!</definedName>
    <definedName name="___dkk1" localSheetId="11">#REF!</definedName>
    <definedName name="___dkk1">#REF!</definedName>
    <definedName name="___dkk2" localSheetId="14">#REF!</definedName>
    <definedName name="___dkk2" localSheetId="11">#REF!</definedName>
    <definedName name="___dkk2">#REF!</definedName>
    <definedName name="___exp10" localSheetId="14">#REF!</definedName>
    <definedName name="___exp10" localSheetId="11">#REF!</definedName>
    <definedName name="___exp10">#REF!</definedName>
    <definedName name="___exp11" localSheetId="14">#REF!</definedName>
    <definedName name="___exp11" localSheetId="11">#REF!</definedName>
    <definedName name="___exp11">#REF!</definedName>
    <definedName name="___exp12" localSheetId="14">#REF!</definedName>
    <definedName name="___exp12" localSheetId="11">#REF!</definedName>
    <definedName name="___exp12">#REF!</definedName>
    <definedName name="___EXP22" localSheetId="14">#REF!</definedName>
    <definedName name="___EXP22" localSheetId="11">#REF!</definedName>
    <definedName name="___EXP22">#REF!</definedName>
    <definedName name="___exp5" localSheetId="14">#REF!</definedName>
    <definedName name="___exp5" localSheetId="11">#REF!</definedName>
    <definedName name="___exp5">#REF!</definedName>
    <definedName name="___exp7" localSheetId="14">#REF!</definedName>
    <definedName name="___exp7" localSheetId="11">#REF!</definedName>
    <definedName name="___exp7">#REF!</definedName>
    <definedName name="___exp8" localSheetId="14">#REF!</definedName>
    <definedName name="___exp8" localSheetId="11">#REF!</definedName>
    <definedName name="___exp8">#REF!</definedName>
    <definedName name="___exp9" localSheetId="14">#REF!</definedName>
    <definedName name="___exp9" localSheetId="11">#REF!</definedName>
    <definedName name="___exp9">#REF!</definedName>
    <definedName name="___FGS6" localSheetId="14">#REF!</definedName>
    <definedName name="___FGS6" localSheetId="11">#REF!</definedName>
    <definedName name="___FGS6">#REF!</definedName>
    <definedName name="___h2">[1]เงินกู้ธนชาติ!$G$2</definedName>
    <definedName name="___lit1" localSheetId="14">#REF!</definedName>
    <definedName name="___lit1" localSheetId="11">#REF!</definedName>
    <definedName name="___lit1">#REF!</definedName>
    <definedName name="___lit2" localSheetId="14">#REF!</definedName>
    <definedName name="___lit2" localSheetId="11">#REF!</definedName>
    <definedName name="___lit2">#REF!</definedName>
    <definedName name="___PM2">[3]CIPA!$B$10</definedName>
    <definedName name="___SCB1">'[2]SCB 1 - Current'!$F$10</definedName>
    <definedName name="___SCB2">'[2]SCB 2 - Current'!$F$11</definedName>
    <definedName name="___Us1" localSheetId="14">#REF!</definedName>
    <definedName name="___Us1" localSheetId="11">#REF!</definedName>
    <definedName name="___Us1">#REF!</definedName>
    <definedName name="___Us2" localSheetId="14">#REF!</definedName>
    <definedName name="___Us2" localSheetId="11">#REF!</definedName>
    <definedName name="___Us2">#REF!</definedName>
    <definedName name="__123Graph_D" localSheetId="14" hidden="1">[4]A!#REF!</definedName>
    <definedName name="__123Graph_D" localSheetId="11" hidden="1">[4]A!#REF!</definedName>
    <definedName name="__123Graph_D" localSheetId="13" hidden="1">[4]A!#REF!</definedName>
    <definedName name="__123Graph_D" hidden="1">[4]A!#REF!</definedName>
    <definedName name="__dkk1" localSheetId="14">#REF!</definedName>
    <definedName name="__dkk1" localSheetId="11">#REF!</definedName>
    <definedName name="__dkk1" localSheetId="13">#REF!</definedName>
    <definedName name="__dkk1">#REF!</definedName>
    <definedName name="__dkk2" localSheetId="14">#REF!</definedName>
    <definedName name="__dkk2" localSheetId="11">#REF!</definedName>
    <definedName name="__dkk2">#REF!</definedName>
    <definedName name="__exp10" localSheetId="14">#REF!</definedName>
    <definedName name="__exp10" localSheetId="11">#REF!</definedName>
    <definedName name="__exp10">#REF!</definedName>
    <definedName name="__exp11" localSheetId="14">#REF!</definedName>
    <definedName name="__exp11" localSheetId="11">#REF!</definedName>
    <definedName name="__exp11">#REF!</definedName>
    <definedName name="__exp12" localSheetId="14">#REF!</definedName>
    <definedName name="__exp12" localSheetId="11">#REF!</definedName>
    <definedName name="__exp12">#REF!</definedName>
    <definedName name="__EXP22" localSheetId="14">#REF!</definedName>
    <definedName name="__EXP22" localSheetId="11">#REF!</definedName>
    <definedName name="__EXP22">#REF!</definedName>
    <definedName name="__exp5" localSheetId="14">#REF!</definedName>
    <definedName name="__exp5" localSheetId="11">#REF!</definedName>
    <definedName name="__exp5">#REF!</definedName>
    <definedName name="__exp7" localSheetId="14">#REF!</definedName>
    <definedName name="__exp7" localSheetId="11">#REF!</definedName>
    <definedName name="__exp7">#REF!</definedName>
    <definedName name="__exp8" localSheetId="14">#REF!</definedName>
    <definedName name="__exp8" localSheetId="11">#REF!</definedName>
    <definedName name="__exp8">#REF!</definedName>
    <definedName name="__exp9" localSheetId="14">#REF!</definedName>
    <definedName name="__exp9" localSheetId="11">#REF!</definedName>
    <definedName name="__exp9">#REF!</definedName>
    <definedName name="__FGS6" localSheetId="14">#REF!</definedName>
    <definedName name="__FGS6" localSheetId="11">#REF!</definedName>
    <definedName name="__FGS6">#REF!</definedName>
    <definedName name="__h2">[1]เงินกู้ธนชาติ!$G$2</definedName>
    <definedName name="__IntlFixup" hidden="1">TRUE</definedName>
    <definedName name="__lit1" localSheetId="14">#REF!</definedName>
    <definedName name="__lit1" localSheetId="11">#REF!</definedName>
    <definedName name="__lit1" localSheetId="13">#REF!</definedName>
    <definedName name="__lit1">#REF!</definedName>
    <definedName name="__lit2" localSheetId="14">#REF!</definedName>
    <definedName name="__lit2" localSheetId="11">#REF!</definedName>
    <definedName name="__lit2">#REF!</definedName>
    <definedName name="__PM2">[3]CIPA!$B$10</definedName>
    <definedName name="__SCB1">'[2]SCB 1 - Current'!$F$10</definedName>
    <definedName name="__SCB2">'[2]SCB 2 - Current'!$F$11</definedName>
    <definedName name="__Us1" localSheetId="14">#REF!</definedName>
    <definedName name="__Us1" localSheetId="11">#REF!</definedName>
    <definedName name="__Us1" localSheetId="13">#REF!</definedName>
    <definedName name="__Us1">#REF!</definedName>
    <definedName name="__Us2" localSheetId="14">#REF!</definedName>
    <definedName name="__Us2" localSheetId="11">#REF!</definedName>
    <definedName name="__Us2">#REF!</definedName>
    <definedName name="_dkk1" localSheetId="3">#REF!</definedName>
    <definedName name="_dkk1" localSheetId="2">#REF!</definedName>
    <definedName name="_dkk1" localSheetId="14">#REF!</definedName>
    <definedName name="_dkk1" localSheetId="11">#REF!</definedName>
    <definedName name="_dkk1" localSheetId="13">#REF!</definedName>
    <definedName name="_dkk1">#REF!</definedName>
    <definedName name="_dkk2" localSheetId="3">#REF!</definedName>
    <definedName name="_dkk2" localSheetId="2">#REF!</definedName>
    <definedName name="_dkk2" localSheetId="14">#REF!</definedName>
    <definedName name="_dkk2" localSheetId="11">#REF!</definedName>
    <definedName name="_dkk2" localSheetId="13">#REF!</definedName>
    <definedName name="_dkk2">#REF!</definedName>
    <definedName name="_exp10" localSheetId="3">#REF!</definedName>
    <definedName name="_exp10" localSheetId="2">#REF!</definedName>
    <definedName name="_exp10" localSheetId="14">#REF!</definedName>
    <definedName name="_exp10" localSheetId="11">#REF!</definedName>
    <definedName name="_exp10" localSheetId="13">#REF!</definedName>
    <definedName name="_exp10">#REF!</definedName>
    <definedName name="_exp11" localSheetId="3">#REF!</definedName>
    <definedName name="_exp11" localSheetId="2">#REF!</definedName>
    <definedName name="_exp11" localSheetId="14">#REF!</definedName>
    <definedName name="_exp11" localSheetId="11">#REF!</definedName>
    <definedName name="_exp11" localSheetId="13">#REF!</definedName>
    <definedName name="_exp11">#REF!</definedName>
    <definedName name="_exp12" localSheetId="3">#REF!</definedName>
    <definedName name="_exp12" localSheetId="2">#REF!</definedName>
    <definedName name="_exp12" localSheetId="14">#REF!</definedName>
    <definedName name="_exp12" localSheetId="11">#REF!</definedName>
    <definedName name="_exp12" localSheetId="13">#REF!</definedName>
    <definedName name="_exp12">#REF!</definedName>
    <definedName name="_EXP22" localSheetId="3">#REF!</definedName>
    <definedName name="_EXP22" localSheetId="2">#REF!</definedName>
    <definedName name="_EXP22" localSheetId="14">#REF!</definedName>
    <definedName name="_EXP22" localSheetId="11">#REF!</definedName>
    <definedName name="_EXP22" localSheetId="13">#REF!</definedName>
    <definedName name="_EXP22">#REF!</definedName>
    <definedName name="_exp5" localSheetId="3">#REF!</definedName>
    <definedName name="_exp5" localSheetId="2">#REF!</definedName>
    <definedName name="_exp5" localSheetId="14">#REF!</definedName>
    <definedName name="_exp5" localSheetId="11">#REF!</definedName>
    <definedName name="_exp5" localSheetId="13">#REF!</definedName>
    <definedName name="_exp5">#REF!</definedName>
    <definedName name="_exp7" localSheetId="3">#REF!</definedName>
    <definedName name="_exp7" localSheetId="2">#REF!</definedName>
    <definedName name="_exp7" localSheetId="14">#REF!</definedName>
    <definedName name="_exp7" localSheetId="11">#REF!</definedName>
    <definedName name="_exp7" localSheetId="13">#REF!</definedName>
    <definedName name="_exp7">#REF!</definedName>
    <definedName name="_exp8" localSheetId="3">#REF!</definedName>
    <definedName name="_exp8" localSheetId="2">#REF!</definedName>
    <definedName name="_exp8" localSheetId="14">#REF!</definedName>
    <definedName name="_exp8" localSheetId="11">#REF!</definedName>
    <definedName name="_exp8" localSheetId="13">#REF!</definedName>
    <definedName name="_exp8">#REF!</definedName>
    <definedName name="_exp9" localSheetId="3">#REF!</definedName>
    <definedName name="_exp9" localSheetId="2">#REF!</definedName>
    <definedName name="_exp9" localSheetId="14">#REF!</definedName>
    <definedName name="_exp9" localSheetId="11">#REF!</definedName>
    <definedName name="_exp9" localSheetId="13">#REF!</definedName>
    <definedName name="_exp9">#REF!</definedName>
    <definedName name="_FGS6" localSheetId="14">#REF!</definedName>
    <definedName name="_FGS6" localSheetId="11">#REF!</definedName>
    <definedName name="_FGS6">#REF!</definedName>
    <definedName name="_xlnm._FilterDatabase" localSheetId="6" hidden="1">Sheet3!$A$9:$J$533</definedName>
    <definedName name="_h2">[1]เงินกู้ธนชาติ!$G$2</definedName>
    <definedName name="_Key1" localSheetId="14" hidden="1">#REF!</definedName>
    <definedName name="_Key1" localSheetId="13" hidden="1">#REF!</definedName>
    <definedName name="_Key1" hidden="1">#REF!</definedName>
    <definedName name="_lit1" localSheetId="3">#REF!</definedName>
    <definedName name="_lit1" localSheetId="2">#REF!</definedName>
    <definedName name="_lit1" localSheetId="14">#REF!</definedName>
    <definedName name="_lit1" localSheetId="11">#REF!</definedName>
    <definedName name="_lit1" localSheetId="13">#REF!</definedName>
    <definedName name="_lit1">#REF!</definedName>
    <definedName name="_lit2" localSheetId="3">#REF!</definedName>
    <definedName name="_lit2" localSheetId="2">#REF!</definedName>
    <definedName name="_lit2" localSheetId="14">#REF!</definedName>
    <definedName name="_lit2" localSheetId="11">#REF!</definedName>
    <definedName name="_lit2" localSheetId="13">#REF!</definedName>
    <definedName name="_lit2">#REF!</definedName>
    <definedName name="_Order1" hidden="1">255</definedName>
    <definedName name="_Order2" hidden="1">0</definedName>
    <definedName name="_PM2">[3]CIPA!$B$10</definedName>
    <definedName name="_SCB1">'[2]SCB 1 - Current'!$F$10</definedName>
    <definedName name="_SCB2">'[2]SCB 2 - Current'!$F$11</definedName>
    <definedName name="_Sort" localSheetId="14" hidden="1">#REF!</definedName>
    <definedName name="_Sort" localSheetId="13" hidden="1">#REF!</definedName>
    <definedName name="_Sort" hidden="1">#REF!</definedName>
    <definedName name="_Us1" localSheetId="3">#REF!</definedName>
    <definedName name="_Us1" localSheetId="2">#REF!</definedName>
    <definedName name="_Us1" localSheetId="14">#REF!</definedName>
    <definedName name="_Us1" localSheetId="11">#REF!</definedName>
    <definedName name="_Us1" localSheetId="13">#REF!</definedName>
    <definedName name="_Us1">#REF!</definedName>
    <definedName name="_Us2" localSheetId="3">#REF!</definedName>
    <definedName name="_Us2" localSheetId="2">#REF!</definedName>
    <definedName name="_Us2" localSheetId="14">#REF!</definedName>
    <definedName name="_Us2" localSheetId="11">#REF!</definedName>
    <definedName name="_Us2" localSheetId="13">#REF!</definedName>
    <definedName name="_Us2">#REF!</definedName>
    <definedName name="A" localSheetId="14">#REF!</definedName>
    <definedName name="A" localSheetId="13">#REF!</definedName>
    <definedName name="A">#REF!</definedName>
    <definedName name="A.C.I.B.Carpet_Int." localSheetId="14">#REF!</definedName>
    <definedName name="A.C.I.B.Carpet_Int." localSheetId="11">#REF!</definedName>
    <definedName name="A.C.I.B.Carpet_Int." localSheetId="13">#REF!</definedName>
    <definedName name="A.C.I.B.Carpet_Int.">#REF!</definedName>
    <definedName name="A_Top_Paint" localSheetId="14">#REF!</definedName>
    <definedName name="A_Top_Paint" localSheetId="13">#REF!</definedName>
    <definedName name="A_Top_Paint">#REF!</definedName>
    <definedName name="aa" localSheetId="0">'Cash Flows Q1''2012'!aa</definedName>
    <definedName name="aa" localSheetId="3">'Cash Flows Q2''2012'!aa</definedName>
    <definedName name="aa" localSheetId="2">'Cash Flows Q2''2013'!aa</definedName>
    <definedName name="aa" localSheetId="14">งบกระแสเงินสด!aa</definedName>
    <definedName name="aa" localSheetId="13">#N/A</definedName>
    <definedName name="aa">aa</definedName>
    <definedName name="AAA" localSheetId="14">#REF!</definedName>
    <definedName name="AAA" localSheetId="13">#REF!</definedName>
    <definedName name="AAA">#REF!</definedName>
    <definedName name="ABC" localSheetId="14">#REF!</definedName>
    <definedName name="ABC" localSheetId="13">#REF!</definedName>
    <definedName name="ABC">#REF!</definedName>
    <definedName name="AC" localSheetId="14">[5]REVENUE!#REF!</definedName>
    <definedName name="AC" localSheetId="11">[5]REVENUE!#REF!</definedName>
    <definedName name="AC" localSheetId="13">[5]REVENUE!#REF!</definedName>
    <definedName name="AC">[5]REVENUE!#REF!</definedName>
    <definedName name="ACT__THAILAND__CO._LTD." localSheetId="14">#REF!</definedName>
    <definedName name="ACT__THAILAND__CO._LTD." localSheetId="13">#REF!</definedName>
    <definedName name="ACT__THAILAND__CO._LTD.">#REF!</definedName>
    <definedName name="Advance_Paint___Chemical" localSheetId="14">#REF!</definedName>
    <definedName name="Advance_Paint___Chemical" localSheetId="11">#REF!</definedName>
    <definedName name="Advance_Paint___Chemical" localSheetId="13">#REF!</definedName>
    <definedName name="Advance_Paint___Chemical">#REF!</definedName>
    <definedName name="ALLIED_PRODUCTS_THAILAND__LTD." localSheetId="14">#REF!</definedName>
    <definedName name="ALLIED_PRODUCTS_THAILAND__LTD." localSheetId="13">#REF!</definedName>
    <definedName name="ALLIED_PRODUCTS_THAILAND__LTD.">#REF!</definedName>
    <definedName name="ALLP">[6]SALES07!$D$1:$H$1873</definedName>
    <definedName name="Alpha_Envirotech_Eng." localSheetId="14">#REF!</definedName>
    <definedName name="Alpha_Envirotech_Eng." localSheetId="11">#REF!</definedName>
    <definedName name="Alpha_Envirotech_Eng." localSheetId="13">#REF!</definedName>
    <definedName name="Alpha_Envirotech_Eng.">#REF!</definedName>
    <definedName name="Analysis">[7]CIPA!$B$10</definedName>
    <definedName name="Areadata" localSheetId="14">#REF!</definedName>
    <definedName name="Areadata" localSheetId="13">#REF!</definedName>
    <definedName name="Areadata">#REF!</definedName>
    <definedName name="AreaFill" localSheetId="14">#REF!,#REF!,#REF!,#REF!</definedName>
    <definedName name="AreaFill" localSheetId="13">#REF!,#REF!,#REF!,#REF!</definedName>
    <definedName name="AreaFill">#REF!,#REF!,#REF!,#REF!</definedName>
    <definedName name="ART_COLOUR_DESIGN_CO_.LTD.">"ART COLOUR DESIGN CO.,LTD."</definedName>
    <definedName name="as" localSheetId="0">'Cash Flows Q1''2012'!as</definedName>
    <definedName name="as" localSheetId="3">'Cash Flows Q2''2012'!as</definedName>
    <definedName name="as" localSheetId="2">'Cash Flows Q2''2013'!as</definedName>
    <definedName name="as" localSheetId="14">งบกระแสเงินสด!as</definedName>
    <definedName name="as" localSheetId="13">#N/A</definedName>
    <definedName name="as">as</definedName>
    <definedName name="AS2DocOpenMode" hidden="1">"AS2DocumentEdit"</definedName>
    <definedName name="asaknakn" localSheetId="14" hidden="1">{"'Eng (page2)'!$A$1:$D$52"}</definedName>
    <definedName name="asaknakn" localSheetId="13" hidden="1">{"'Eng (page2)'!$A$1:$D$52"}</definedName>
    <definedName name="asaknakn" hidden="1">{"'Eng (page2)'!$A$1:$D$52"}</definedName>
    <definedName name="ASHKALIT_CHEMIPROD_LTD." localSheetId="14">#REF!</definedName>
    <definedName name="ASHKALIT_CHEMIPROD_LTD." localSheetId="11">#REF!</definedName>
    <definedName name="ASHKALIT_CHEMIPROD_LTD." localSheetId="13">#REF!</definedName>
    <definedName name="ASHKALIT_CHEMIPROD_LTD.">#REF!</definedName>
    <definedName name="ATAC_CHEMICAL_CO._LTD." localSheetId="14">#REF!</definedName>
    <definedName name="ATAC_CHEMICAL_CO._LTD." localSheetId="13">#REF!</definedName>
    <definedName name="ATAC_CHEMICAL_CO._LTD.">#REF!</definedName>
    <definedName name="B" localSheetId="14">#REF!</definedName>
    <definedName name="B" localSheetId="13">#REF!</definedName>
    <definedName name="B">#REF!</definedName>
    <definedName name="B1.1_Income_Statement" localSheetId="14">#REF!</definedName>
    <definedName name="B1.1_Income_Statement" localSheetId="13">#REF!</definedName>
    <definedName name="B1.1_Income_Statement">#REF!</definedName>
    <definedName name="B1.2_Quarterly" localSheetId="14">#REF!</definedName>
    <definedName name="B1.2_Quarterly" localSheetId="13">#REF!</definedName>
    <definedName name="B1.2_Quarterly">#REF!</definedName>
    <definedName name="B1_1_Income_Statement" localSheetId="14">#REF!</definedName>
    <definedName name="B1_1_Income_Statement" localSheetId="13">#REF!</definedName>
    <definedName name="B1_1_Income_Statement">#REF!</definedName>
    <definedName name="B1_2_Quarterly" localSheetId="14">#REF!</definedName>
    <definedName name="B1_2_Quarterly" localSheetId="13">#REF!</definedName>
    <definedName name="B1_2_Quarterly">#REF!</definedName>
    <definedName name="B10_Balance_Sheet_by_month" localSheetId="14">#REF!</definedName>
    <definedName name="B10_Balance_Sheet_by_month" localSheetId="13">#REF!</definedName>
    <definedName name="B10_Balance_Sheet_by_month">#REF!</definedName>
    <definedName name="B11_Capex_by_month" localSheetId="14">#REF!</definedName>
    <definedName name="B11_Capex_by_month" localSheetId="13">#REF!</definedName>
    <definedName name="B11_Capex_by_month">#REF!</definedName>
    <definedName name="B12_Error_Schedule" localSheetId="14">#REF!</definedName>
    <definedName name="B12_Error_Schedule" localSheetId="13">#REF!</definedName>
    <definedName name="B12_Error_Schedule">#REF!</definedName>
    <definedName name="B2_Balance_Sheet" localSheetId="14">#REF!</definedName>
    <definedName name="B2_Balance_Sheet" localSheetId="13">#REF!</definedName>
    <definedName name="B2_Balance_Sheet">#REF!</definedName>
    <definedName name="B3.1_Outdoor_Revenue_and_Panels" localSheetId="14">#REF!</definedName>
    <definedName name="B3.1_Outdoor_Revenue_and_Panels" localSheetId="13">#REF!</definedName>
    <definedName name="B3.1_Outdoor_Revenue_and_Panels">#REF!</definedName>
    <definedName name="B3.2_Panels_Gained_and_Lost" localSheetId="14">#REF!</definedName>
    <definedName name="B3.2_Panels_Gained_and_Lost" localSheetId="13">#REF!</definedName>
    <definedName name="B3.2_Panels_Gained_and_Lost">#REF!</definedName>
    <definedName name="B3_1_Outdoor_Revenue_and_Panels" localSheetId="14">#REF!</definedName>
    <definedName name="B3_1_Outdoor_Revenue_and_Panels" localSheetId="13">#REF!</definedName>
    <definedName name="B3_1_Outdoor_Revenue_and_Panels">#REF!</definedName>
    <definedName name="B3_2_Panels_Gained_and_Lost" localSheetId="14">#REF!</definedName>
    <definedName name="B3_2_Panels_Gained_and_Lost" localSheetId="13">#REF!</definedName>
    <definedName name="B3_2_Panels_Gained_and_Lost">#REF!</definedName>
    <definedName name="B4_Yield_Analysis" localSheetId="14">#REF!</definedName>
    <definedName name="B4_Yield_Analysis" localSheetId="13">#REF!</definedName>
    <definedName name="B4_Yield_Analysis">#REF!</definedName>
    <definedName name="B5.1_Capital_Expenditure_1" localSheetId="14">#REF!</definedName>
    <definedName name="B5.1_Capital_Expenditure_1" localSheetId="13">#REF!</definedName>
    <definedName name="B5.1_Capital_Expenditure_1">#REF!</definedName>
    <definedName name="B5.2_Capital_Expenditure_2" localSheetId="14">#REF!</definedName>
    <definedName name="B5.2_Capital_Expenditure_2" localSheetId="13">#REF!</definedName>
    <definedName name="B5.2_Capital_Expenditure_2">#REF!</definedName>
    <definedName name="B5_1_Capital_Expenditure_1" localSheetId="14">#REF!</definedName>
    <definedName name="B5_1_Capital_Expenditure_1" localSheetId="13">#REF!</definedName>
    <definedName name="B5_1_Capital_Expenditure_1">#REF!</definedName>
    <definedName name="B5_2_Capital_Expenditure_2" localSheetId="14">#REF!</definedName>
    <definedName name="B5_2_Capital_Expenditure_2" localSheetId="13">#REF!</definedName>
    <definedName name="B5_2_Capital_Expenditure_2">#REF!</definedName>
    <definedName name="B6_Employment" localSheetId="14">#REF!</definedName>
    <definedName name="B6_Employment" localSheetId="13">#REF!</definedName>
    <definedName name="B6_Employment">#REF!</definedName>
    <definedName name="B7.1_2000_Contract_Profitability" localSheetId="14">#REF!</definedName>
    <definedName name="B7.1_2000_Contract_Profitability" localSheetId="13">#REF!</definedName>
    <definedName name="B7.1_2000_Contract_Profitability">#REF!</definedName>
    <definedName name="B7.2_2001_Contract_Profitability" localSheetId="14">#REF!</definedName>
    <definedName name="B7.2_2001_Contract_Profitability" localSheetId="13">#REF!</definedName>
    <definedName name="B7.2_2001_Contract_Profitability">#REF!</definedName>
    <definedName name="B7_1_2000_Contract_Profitability" localSheetId="14">#REF!</definedName>
    <definedName name="B7_1_2000_Contract_Profitability" localSheetId="13">#REF!</definedName>
    <definedName name="B7_1_2000_Contract_Profitability">#REF!</definedName>
    <definedName name="B7_2_2001_Contract_Profitability" localSheetId="14">#REF!</definedName>
    <definedName name="B7_2_2001_Contract_Profitability" localSheetId="13">#REF!</definedName>
    <definedName name="B7_2_2001_Contract_Profitability">#REF!</definedName>
    <definedName name="B8_Intercompany" localSheetId="14">#REF!</definedName>
    <definedName name="B8_Intercompany" localSheetId="13">#REF!</definedName>
    <definedName name="B8_Intercompany">#REF!</definedName>
    <definedName name="B9_Income_by_month" localSheetId="14">#REF!</definedName>
    <definedName name="B9_Income_by_month" localSheetId="13">#REF!</definedName>
    <definedName name="B9_Income_by_month">#REF!</definedName>
    <definedName name="BAMCO_LIMITED" localSheetId="14">#REF!</definedName>
    <definedName name="BAMCO_LIMITED" localSheetId="13">#REF!</definedName>
    <definedName name="BAMCO_LIMITED">#REF!</definedName>
    <definedName name="Bangkok_China_Paint_MFG." localSheetId="14">#REF!</definedName>
    <definedName name="Bangkok_China_Paint_MFG." localSheetId="13">#REF!</definedName>
    <definedName name="Bangkok_China_Paint_MFG.">#REF!</definedName>
    <definedName name="BB" localSheetId="0" hidden="1">{"'Eng (page2)'!$A$1:$D$52"}</definedName>
    <definedName name="BB" localSheetId="3" hidden="1">{"'Eng (page2)'!$A$1:$D$52"}</definedName>
    <definedName name="BB" localSheetId="2" hidden="1">{"'Eng (page2)'!$A$1:$D$52"}</definedName>
    <definedName name="BB" localSheetId="14" hidden="1">{"'Eng (page2)'!$A$1:$D$52"}</definedName>
    <definedName name="BB" localSheetId="13" hidden="1">{"'Eng (page2)'!$A$1:$D$52"}</definedName>
    <definedName name="BB" hidden="1">{"'Eng (page2)'!$A$1:$D$52"}</definedName>
    <definedName name="BBB" localSheetId="14">#REF!</definedName>
    <definedName name="BBB" localSheetId="13">#REF!</definedName>
    <definedName name="BBB">#REF!</definedName>
    <definedName name="BBL" localSheetId="14">'[8]ADJ - RATE'!#REF!</definedName>
    <definedName name="BBL" localSheetId="11">'[8]ADJ - RATE'!#REF!</definedName>
    <definedName name="BBL">'[8]ADJ - RATE'!#REF!</definedName>
    <definedName name="BENJAKIT_GROUP__THAILAND__CO._LTD." localSheetId="14">#REF!</definedName>
    <definedName name="BENJAKIT_GROUP__THAILAND__CO._LTD." localSheetId="13">#REF!</definedName>
    <definedName name="BENJAKIT_GROUP__THAILAND__CO._LTD.">#REF!</definedName>
    <definedName name="BLUE_LABEL_LIMITED" localSheetId="14">#REF!</definedName>
    <definedName name="BLUE_LABEL_LIMITED" localSheetId="13">#REF!</definedName>
    <definedName name="BLUE_LABEL_LIMITED">#REF!</definedName>
    <definedName name="BUILDING_COAT_CO._LTD." localSheetId="14">#REF!</definedName>
    <definedName name="BUILDING_COAT_CO._LTD." localSheetId="13">#REF!</definedName>
    <definedName name="BUILDING_COAT_CO._LTD.">#REF!</definedName>
    <definedName name="button_area_1" localSheetId="14">#REF!</definedName>
    <definedName name="button_area_1" localSheetId="13">#REF!</definedName>
    <definedName name="button_area_1">#REF!</definedName>
    <definedName name="Carpet_Maker" localSheetId="14">#REF!</definedName>
    <definedName name="Carpet_Maker" localSheetId="13">#REF!</definedName>
    <definedName name="Carpet_Maker">#REF!</definedName>
    <definedName name="cash" localSheetId="14">งบกระแสเงินสด!cash</definedName>
    <definedName name="cash" localSheetId="13">#N/A</definedName>
    <definedName name="cash">cash</definedName>
    <definedName name="CC" localSheetId="14">#REF!</definedName>
    <definedName name="CC" localSheetId="11">#REF!</definedName>
    <definedName name="CC" localSheetId="13">#REF!</definedName>
    <definedName name="CC">#REF!</definedName>
    <definedName name="CELL_PRO_INTERNATIONAL_CO._LTD." localSheetId="14">#REF!</definedName>
    <definedName name="CELL_PRO_INTERNATIONAL_CO._LTD." localSheetId="11">#REF!</definedName>
    <definedName name="CELL_PRO_INTERNATIONAL_CO._LTD." localSheetId="13">#REF!</definedName>
    <definedName name="CELL_PRO_INTERNATIONAL_CO._LTD.">#REF!</definedName>
    <definedName name="celltips_area" localSheetId="14">#REF!</definedName>
    <definedName name="celltips_area" localSheetId="13">#REF!</definedName>
    <definedName name="celltips_area">#REF!</definedName>
    <definedName name="CF" localSheetId="14">'[8]ADJ - RATE'!#REF!</definedName>
    <definedName name="CF" localSheetId="11">'[8]ADJ - RATE'!#REF!</definedName>
    <definedName name="CF">'[8]ADJ - RATE'!#REF!</definedName>
    <definedName name="CHING_MEI_PAPER_CO._LTD." localSheetId="14">#REF!</definedName>
    <definedName name="CHING_MEI_PAPER_CO._LTD." localSheetId="13">#REF!</definedName>
    <definedName name="CHING_MEI_PAPER_CO._LTD.">#REF!</definedName>
    <definedName name="CHUAN_INDUSTRIES_PTE_LTD" localSheetId="14">#REF!</definedName>
    <definedName name="CHUAN_INDUSTRIES_PTE_LTD" localSheetId="11">#REF!</definedName>
    <definedName name="CHUAN_INDUSTRIES_PTE_LTD" localSheetId="13">#REF!</definedName>
    <definedName name="CHUAN_INDUSTRIES_PTE_LTD">#REF!</definedName>
    <definedName name="CIVIC_CHEMICAL_LTD._PART." localSheetId="14">#REF!</definedName>
    <definedName name="CIVIC_CHEMICAL_LTD._PART." localSheetId="13">#REF!</definedName>
    <definedName name="CIVIC_CHEMICAL_LTD._PART.">#REF!</definedName>
    <definedName name="CLEANOSOL" localSheetId="14">#REF!</definedName>
    <definedName name="CLEANOSOL" localSheetId="13">#REF!</definedName>
    <definedName name="CLEANOSOL">#REF!</definedName>
    <definedName name="CLEANOSOL_TRAFFIC__THAILAND__CO._LTD." localSheetId="14">#REF!</definedName>
    <definedName name="CLEANOSOL_TRAFFIC__THAILAND__CO._LTD." localSheetId="13">#REF!</definedName>
    <definedName name="CLEANOSOL_TRAFFIC__THAILAND__CO._LTD.">#REF!</definedName>
    <definedName name="Code" localSheetId="14">#REF!</definedName>
    <definedName name="Code" localSheetId="13">#REF!</definedName>
    <definedName name="Code">#REF!</definedName>
    <definedName name="Cormix_Int." localSheetId="14">#REF!</definedName>
    <definedName name="Cormix_Int." localSheetId="13">#REF!</definedName>
    <definedName name="Cormix_Int.">#REF!</definedName>
    <definedName name="CREATE" localSheetId="14">#REF!</definedName>
    <definedName name="CREATE" localSheetId="13">#REF!</definedName>
    <definedName name="CREATE">#REF!</definedName>
    <definedName name="CREATE_COLOR_LTD._PART." localSheetId="14">#REF!</definedName>
    <definedName name="CREATE_COLOR_LTD._PART." localSheetId="13">#REF!</definedName>
    <definedName name="CREATE_COLOR_LTD._PART.">#REF!</definedName>
    <definedName name="Credo_Int." localSheetId="14">#REF!</definedName>
    <definedName name="Credo_Int." localSheetId="13">#REF!</definedName>
    <definedName name="Credo_Int.">#REF!</definedName>
    <definedName name="CS" localSheetId="14">[5]REVENUE!#REF!</definedName>
    <definedName name="CS" localSheetId="11">[5]REVENUE!#REF!</definedName>
    <definedName name="CS" localSheetId="13">[5]REVENUE!#REF!</definedName>
    <definedName name="CS">[5]REVENUE!#REF!</definedName>
    <definedName name="d" localSheetId="14">#REF!</definedName>
    <definedName name="d" localSheetId="13">#REF!</definedName>
    <definedName name="d">#REF!</definedName>
    <definedName name="D.D._Carpet_Industry" localSheetId="14">#REF!</definedName>
    <definedName name="D.D._Carpet_Industry" localSheetId="13">#REF!</definedName>
    <definedName name="D.D._Carpet_Industry">#REF!</definedName>
    <definedName name="D.G.I_PAINT" localSheetId="14">#REF!</definedName>
    <definedName name="D.G.I_PAINT" localSheetId="13">#REF!</definedName>
    <definedName name="D.G.I_PAINT">#REF!</definedName>
    <definedName name="D.O.P_Paint" localSheetId="14">#REF!</definedName>
    <definedName name="D.O.P_Paint" localSheetId="13">#REF!</definedName>
    <definedName name="D.O.P_Paint">#REF!</definedName>
    <definedName name="D_Purchased_Vehicles" localSheetId="14">'[9]K-5'!#REF!</definedName>
    <definedName name="D_Purchased_Vehicles" localSheetId="11">'[9]K-5'!#REF!</definedName>
    <definedName name="D_Purchased_Vehicles">'[9]K-5'!#REF!</definedName>
    <definedName name="Data" localSheetId="14">#REF!</definedName>
    <definedName name="Data" localSheetId="11">#REF!</definedName>
    <definedName name="Data" localSheetId="13">#REF!</definedName>
    <definedName name="Data">#REF!</definedName>
    <definedName name="_xlnm.Database" localSheetId="14">#REF!</definedName>
    <definedName name="_xlnm.Database" localSheetId="11">#REF!</definedName>
    <definedName name="_xlnm.Database" localSheetId="13">#REF!</definedName>
    <definedName name="_xlnm.Database">#REF!</definedName>
    <definedName name="date" localSheetId="14">#REF!</definedName>
    <definedName name="date" localSheetId="11">#REF!</definedName>
    <definedName name="date" localSheetId="13">#REF!</definedName>
    <definedName name="date">#REF!</definedName>
    <definedName name="DD" localSheetId="14">#REF!</definedName>
    <definedName name="DD" localSheetId="13">#REF!</definedName>
    <definedName name="DD">#REF!</definedName>
    <definedName name="DDD" localSheetId="0">'Cash Flows Q1''2012'!DDD</definedName>
    <definedName name="DDD" localSheetId="3">'Cash Flows Q2''2012'!DDD</definedName>
    <definedName name="DDD" localSheetId="2">'Cash Flows Q2''2013'!DDD</definedName>
    <definedName name="DDD" localSheetId="14">งบกระแสเงินสด!DDD</definedName>
    <definedName name="DDD" localSheetId="13">#N/A</definedName>
    <definedName name="DDD">DDD</definedName>
    <definedName name="dflt1">'[10]Customize Your Invoice'!$E$22</definedName>
    <definedName name="dflt2">'[10]Customize Your Invoice'!$E$23</definedName>
    <definedName name="dflt3">'[10]Customize Your Invoice'!$D$24</definedName>
    <definedName name="dflt4">'[10]Customize Your Invoice'!$E$26</definedName>
    <definedName name="dflt5">'[10]Customize Your Invoice'!$E$27</definedName>
    <definedName name="dflt6">'[10]Customize Your Invoice'!$D$28</definedName>
    <definedName name="dflt7">'[10]Customize Your Invoice'!$G$27</definedName>
    <definedName name="DKK">'[11]ADJ - RATE'!$B$4</definedName>
    <definedName name="DRAGA_PAINT_CO._LTD." localSheetId="14">#REF!</definedName>
    <definedName name="DRAGA_PAINT_CO._LTD." localSheetId="13">#REF!</definedName>
    <definedName name="DRAGA_PAINT_CO._LTD.">#REF!</definedName>
    <definedName name="Duracrete" localSheetId="14">#REF!</definedName>
    <definedName name="Duracrete" localSheetId="13">#REF!</definedName>
    <definedName name="Duracrete">#REF!</definedName>
    <definedName name="DURASEAL_SUPPLY_CO._LTD." localSheetId="14">#REF!</definedName>
    <definedName name="DURASEAL_SUPPLY_CO._LTD." localSheetId="13">#REF!</definedName>
    <definedName name="DURASEAL_SUPPLY_CO._LTD.">#REF!</definedName>
    <definedName name="DYNEA__THAILAND__CO._LTD." localSheetId="14">#REF!</definedName>
    <definedName name="DYNEA__THAILAND__CO._LTD." localSheetId="13">#REF!</definedName>
    <definedName name="DYNEA__THAILAND__CO._LTD.">#REF!</definedName>
    <definedName name="E" localSheetId="14">#REF!</definedName>
    <definedName name="E" localSheetId="11">#REF!</definedName>
    <definedName name="E" localSheetId="13">#REF!</definedName>
    <definedName name="E">#REF!</definedName>
    <definedName name="EAC_CHEMICALS_SINGAPORE_PTE_LTD." localSheetId="14">#REF!</definedName>
    <definedName name="EAC_CHEMICALS_SINGAPORE_PTE_LTD." localSheetId="11">#REF!</definedName>
    <definedName name="EAC_CHEMICALS_SINGAPORE_PTE_LTD." localSheetId="13">#REF!</definedName>
    <definedName name="EAC_CHEMICALS_SINGAPORE_PTE_LTD.">#REF!</definedName>
    <definedName name="Eastern_Marketing" localSheetId="14">#REF!</definedName>
    <definedName name="Eastern_Marketing" localSheetId="11">#REF!</definedName>
    <definedName name="Eastern_Marketing" localSheetId="13">#REF!</definedName>
    <definedName name="Eastern_Marketing">#REF!</definedName>
    <definedName name="EE" localSheetId="0">'Cash Flows Q1''2012'!EE</definedName>
    <definedName name="EE" localSheetId="3">'Cash Flows Q2''2012'!EE</definedName>
    <definedName name="EE" localSheetId="2">'Cash Flows Q2''2013'!EE</definedName>
    <definedName name="EE" localSheetId="14">งบกระแสเงินสด!EE</definedName>
    <definedName name="EE" localSheetId="13">#N/A</definedName>
    <definedName name="EE">EE</definedName>
    <definedName name="EEE" localSheetId="0">'Cash Flows Q1''2012'!EEE</definedName>
    <definedName name="EEE" localSheetId="3">'Cash Flows Q2''2012'!EEE</definedName>
    <definedName name="EEE" localSheetId="2">'Cash Flows Q2''2013'!EEE</definedName>
    <definedName name="EEE" localSheetId="14">งบกระแสเงินสด!EEE</definedName>
    <definedName name="EEE" localSheetId="13">#N/A</definedName>
    <definedName name="EEE">EEE</definedName>
    <definedName name="EJ_CHEMICALS" localSheetId="14">#REF!</definedName>
    <definedName name="EJ_CHEMICALS" localSheetId="11">#REF!</definedName>
    <definedName name="EJ_CHEMICALS" localSheetId="13">#REF!</definedName>
    <definedName name="EJ_CHEMICALS">#REF!</definedName>
    <definedName name="End" localSheetId="14">#REF!</definedName>
    <definedName name="End" localSheetId="13">#REF!</definedName>
    <definedName name="End">#REF!</definedName>
    <definedName name="Enhanced_No_Charge_List_Excel" localSheetId="3">#REF!</definedName>
    <definedName name="Enhanced_No_Charge_List_Excel" localSheetId="2">#REF!</definedName>
    <definedName name="Enhanced_No_Charge_List_Excel" localSheetId="14">#REF!</definedName>
    <definedName name="Enhanced_No_Charge_List_Excel" localSheetId="13">#REF!</definedName>
    <definedName name="Enhanced_No_Charge_List_Excel">#REF!</definedName>
    <definedName name="EOC_Polymer_Inv" localSheetId="14">#REF!</definedName>
    <definedName name="EOC_Polymer_Inv" localSheetId="11">#REF!</definedName>
    <definedName name="EOC_Polymer_Inv" localSheetId="13">#REF!</definedName>
    <definedName name="EOC_Polymer_Inv">#REF!</definedName>
    <definedName name="EOCB" localSheetId="14">#REF!</definedName>
    <definedName name="EOCB" localSheetId="11">#REF!</definedName>
    <definedName name="EOCB" localSheetId="13">#REF!</definedName>
    <definedName name="EOCB">#REF!</definedName>
    <definedName name="ETERNAL_SAKATA_INX_CO._LTD." localSheetId="14">#REF!</definedName>
    <definedName name="ETERNAL_SAKATA_INX_CO._LTD." localSheetId="13">#REF!</definedName>
    <definedName name="ETERNAL_SAKATA_INX_CO._LTD.">#REF!</definedName>
    <definedName name="EVERRED_CO._LTD." localSheetId="14">#REF!</definedName>
    <definedName name="EVERRED_CO._LTD." localSheetId="13">#REF!</definedName>
    <definedName name="EVERRED_CO._LTD.">#REF!</definedName>
    <definedName name="Export" localSheetId="14">#REF!</definedName>
    <definedName name="Export" localSheetId="13">#REF!</definedName>
    <definedName name="Export">#REF!</definedName>
    <definedName name="F" localSheetId="14">#REF!</definedName>
    <definedName name="F" localSheetId="13">#REF!</definedName>
    <definedName name="F">#REF!</definedName>
    <definedName name="FB">'[12] IBPL0001'!$G$68</definedName>
    <definedName name="FELT___ROGS_SDN._BHD." localSheetId="14">#REF!</definedName>
    <definedName name="FELT___ROGS_SDN._BHD." localSheetId="11">#REF!</definedName>
    <definedName name="FELT___ROGS_SDN._BHD." localSheetId="13">#REF!</definedName>
    <definedName name="FELT___ROGS_SDN._BHD.">#REF!</definedName>
    <definedName name="Feltol" localSheetId="14">#REF!</definedName>
    <definedName name="Feltol" localSheetId="13">#REF!</definedName>
    <definedName name="Feltol">#REF!</definedName>
    <definedName name="FELTOL_MANUFACTURING_CO._LTD." localSheetId="14">#REF!</definedName>
    <definedName name="FELTOL_MANUFACTURING_CO._LTD." localSheetId="13">#REF!</definedName>
    <definedName name="FELTOL_MANUFACTURING_CO._LTD.">#REF!</definedName>
    <definedName name="FF" localSheetId="14">#REF!</definedName>
    <definedName name="FF" localSheetId="13">#REF!</definedName>
    <definedName name="FF">#REF!</definedName>
    <definedName name="FFF" localSheetId="14">#REF!</definedName>
    <definedName name="FFF" localSheetId="11">#REF!</definedName>
    <definedName name="FFF" localSheetId="13">#REF!</definedName>
    <definedName name="FFF">#REF!</definedName>
    <definedName name="FOREX" localSheetId="14">#REF!</definedName>
    <definedName name="FOREX" localSheetId="13">#REF!</definedName>
    <definedName name="FOREX">#REF!</definedName>
    <definedName name="fre" localSheetId="14">#REF!</definedName>
    <definedName name="fre" localSheetId="11">#REF!</definedName>
    <definedName name="fre" localSheetId="13">#REF!</definedName>
    <definedName name="fre">#REF!</definedName>
    <definedName name="From" localSheetId="14">#REF!</definedName>
    <definedName name="From" localSheetId="13">#REF!</definedName>
    <definedName name="From">#REF!</definedName>
    <definedName name="g">'[13] IB-PL-00-01 SUMMARY'!$G$65</definedName>
    <definedName name="GALLOT_CHEMICAL_LTD._PART." localSheetId="14">#REF!</definedName>
    <definedName name="GALLOT_CHEMICAL_LTD._PART." localSheetId="13">#REF!</definedName>
    <definedName name="GALLOT_CHEMICAL_LTD._PART.">#REF!</definedName>
    <definedName name="GG" localSheetId="14">#REF!</definedName>
    <definedName name="GG" localSheetId="13">#REF!</definedName>
    <definedName name="GG">#REF!</definedName>
    <definedName name="GGG" localSheetId="14">#REF!</definedName>
    <definedName name="GGG" localSheetId="11">#REF!</definedName>
    <definedName name="GGG" localSheetId="13">#REF!</definedName>
    <definedName name="GGG">#REF!</definedName>
    <definedName name="GRAND_ASIA_PACIFIC_COPORATION_CO._LTD." localSheetId="14">#REF!</definedName>
    <definedName name="GRAND_ASIA_PACIFIC_COPORATION_CO._LTD." localSheetId="13">#REF!</definedName>
    <definedName name="GRAND_ASIA_PACIFIC_COPORATION_CO._LTD.">#REF!</definedName>
    <definedName name="GRAND_ASIA_PACIFIC_CORPORATION_CO._LTD." localSheetId="14">#REF!</definedName>
    <definedName name="GRAND_ASIA_PACIFIC_CORPORATION_CO._LTD." localSheetId="13">#REF!</definedName>
    <definedName name="GRAND_ASIA_PACIFIC_CORPORATION_CO._LTD.">#REF!</definedName>
    <definedName name="GRANDLITE" localSheetId="14">#REF!</definedName>
    <definedName name="GRANDLITE" localSheetId="13">#REF!</definedName>
    <definedName name="GRANDLITE">#REF!</definedName>
    <definedName name="h" localSheetId="3">[14]เงินกู้ธนชาติ!$G$2</definedName>
    <definedName name="h" localSheetId="2">[14]เงินกู้ธนชาติ!$G$2</definedName>
    <definedName name="h">[14]เงินกู้ธนชาติ!$G$2</definedName>
    <definedName name="H.B.FULLER__THAILAND_CO._LTD." localSheetId="14">#REF!</definedName>
    <definedName name="H.B.FULLER__THAILAND_CO._LTD." localSheetId="13">#REF!</definedName>
    <definedName name="H.B.FULLER__THAILAND_CO._LTD.">#REF!</definedName>
    <definedName name="Habitat_Industries__Thailand" localSheetId="14">#REF!</definedName>
    <definedName name="Habitat_Industries__Thailand" localSheetId="13">#REF!</definedName>
    <definedName name="Habitat_Industries__Thailand">#REF!</definedName>
    <definedName name="Hachem_Paint" localSheetId="14">#REF!</definedName>
    <definedName name="Hachem_Paint" localSheetId="13">#REF!</definedName>
    <definedName name="Hachem_Paint">#REF!</definedName>
    <definedName name="HAMMERSMITH_LTD." localSheetId="14">#REF!</definedName>
    <definedName name="HAMMERSMITH_LTD." localSheetId="13">#REF!</definedName>
    <definedName name="HAMMERSMITH_LTD.">#REF!</definedName>
    <definedName name="HARTFORD" localSheetId="14">#REF!</definedName>
    <definedName name="HARTFORD" localSheetId="13">#REF!</definedName>
    <definedName name="HARTFORD">#REF!</definedName>
    <definedName name="Heading" localSheetId="14">#REF!</definedName>
    <definedName name="Heading" localSheetId="11">#REF!</definedName>
    <definedName name="Heading" localSheetId="13">#REF!</definedName>
    <definedName name="Heading">#REF!</definedName>
    <definedName name="HH" localSheetId="14">#REF!</definedName>
    <definedName name="HH" localSheetId="13">#REF!</definedName>
    <definedName name="HH">#REF!</definedName>
    <definedName name="hhh" localSheetId="3">'[15]N-2'!#REF!</definedName>
    <definedName name="hhh" localSheetId="2">'[15]N-2'!#REF!</definedName>
    <definedName name="hhh" localSheetId="14">'[15]N-2'!#REF!</definedName>
    <definedName name="hhh" localSheetId="11">'[15]N-2'!#REF!</definedName>
    <definedName name="hhh">'[15]N-2'!#REF!</definedName>
    <definedName name="HOSPITALITY_CO._LTD." localSheetId="14">#REF!</definedName>
    <definedName name="HOSPITALITY_CO._LTD." localSheetId="13">#REF!</definedName>
    <definedName name="HOSPITALITY_CO._LTD.">#REF!</definedName>
    <definedName name="HSCB" localSheetId="14">'[8]ADJ - RATE'!#REF!</definedName>
    <definedName name="HSCB" localSheetId="11">'[8]ADJ - RATE'!#REF!</definedName>
    <definedName name="HSCB" localSheetId="13">'[8]ADJ - RATE'!#REF!</definedName>
    <definedName name="HSCB">'[8]ADJ - RATE'!#REF!</definedName>
    <definedName name="HTML_CodePage" hidden="1">874</definedName>
    <definedName name="HTML_Control" localSheetId="0" hidden="1">{"'Eng (page2)'!$A$1:$D$52"}</definedName>
    <definedName name="HTML_Control" localSheetId="3" hidden="1">{"'Eng (page2)'!$A$1:$D$52"}</definedName>
    <definedName name="HTML_Control" localSheetId="2" hidden="1">{"'Eng (page2)'!$A$1:$D$52"}</definedName>
    <definedName name="HTML_Control" localSheetId="14" hidden="1">{"'Eng (page2)'!$A$1:$D$52"}</definedName>
    <definedName name="HTML_Control" localSheetId="1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14">#REF!</definedName>
    <definedName name="I" localSheetId="13">#REF!</definedName>
    <definedName name="I">#REF!</definedName>
    <definedName name="ieyra" localSheetId="14">#REF!</definedName>
    <definedName name="ieyra" localSheetId="11">#REF!</definedName>
    <definedName name="ieyra" localSheetId="13">#REF!</definedName>
    <definedName name="ieyra">#REF!</definedName>
    <definedName name="II" localSheetId="14">#REF!</definedName>
    <definedName name="II" localSheetId="13">#REF!</definedName>
    <definedName name="II">#REF!</definedName>
    <definedName name="III" localSheetId="14">#REF!</definedName>
    <definedName name="III" localSheetId="13">#REF!</definedName>
    <definedName name="III">#REF!</definedName>
    <definedName name="INFINITE_CHEMICAL_LTD.__PART." localSheetId="14">#REF!</definedName>
    <definedName name="INFINITE_CHEMICAL_LTD.__PART." localSheetId="13">#REF!</definedName>
    <definedName name="INFINITE_CHEMICAL_LTD.__PART.">#REF!</definedName>
    <definedName name="Inter" localSheetId="14">#REF!</definedName>
    <definedName name="Inter" localSheetId="11">#REF!</definedName>
    <definedName name="Inter" localSheetId="13">#REF!</definedName>
    <definedName name="Inter">#REF!</definedName>
    <definedName name="Inter_Aerosol_Products" localSheetId="14">#REF!</definedName>
    <definedName name="Inter_Aerosol_Products" localSheetId="11">#REF!</definedName>
    <definedName name="Inter_Aerosol_Products" localSheetId="13">#REF!</definedName>
    <definedName name="Inter_Aerosol_Products">#REF!</definedName>
    <definedName name="INTER_CO_INTEREST" localSheetId="14">[16]CASHFLOW!#REF!</definedName>
    <definedName name="INTER_CO_INTEREST" localSheetId="11">[16]CASHFLOW!#REF!</definedName>
    <definedName name="INTER_CO_INTEREST" localSheetId="13">[16]CASHFLOW!#REF!</definedName>
    <definedName name="INTER_CO_INTEREST">[16]CASHFLOW!#REF!</definedName>
    <definedName name="Inter_Ink" localSheetId="14">#REF!</definedName>
    <definedName name="Inter_Ink" localSheetId="13">#REF!</definedName>
    <definedName name="Inter_Ink">#REF!</definedName>
    <definedName name="INTER_KRAI_CO._LTD." localSheetId="14">#REF!</definedName>
    <definedName name="INTER_KRAI_CO._LTD." localSheetId="13">#REF!</definedName>
    <definedName name="INTER_KRAI_CO._LTD.">#REF!</definedName>
    <definedName name="Inv.No." localSheetId="14">#REF!,#REF!,#REF!</definedName>
    <definedName name="Inv.No." localSheetId="13">#REF!,#REF!,#REF!</definedName>
    <definedName name="Inv.No.">#REF!,#REF!,#REF!</definedName>
    <definedName name="J" localSheetId="14">#REF!</definedName>
    <definedName name="J" localSheetId="13">#REF!</definedName>
    <definedName name="J">#REF!</definedName>
    <definedName name="J.B.P.INTERNATIONAL_PAINT_CO._LTD." localSheetId="14">#REF!</definedName>
    <definedName name="J.B.P.INTERNATIONAL_PAINT_CO._LTD." localSheetId="13">#REF!</definedName>
    <definedName name="J.B.P.INTERNATIONAL_PAINT_CO._LTD.">#REF!</definedName>
    <definedName name="JAX_PAINTS__THAILAND__CO._LTD." localSheetId="14">#REF!</definedName>
    <definedName name="JAX_PAINTS__THAILAND__CO._LTD." localSheetId="13">#REF!</definedName>
    <definedName name="JAX_PAINTS__THAILAND__CO._LTD.">#REF!</definedName>
    <definedName name="JJ" localSheetId="14">#REF!</definedName>
    <definedName name="JJ" localSheetId="13">#REF!</definedName>
    <definedName name="JJ">#REF!</definedName>
    <definedName name="JJJ" localSheetId="14">#REF!</definedName>
    <definedName name="JJJ" localSheetId="11">#REF!</definedName>
    <definedName name="JJJ" localSheetId="13">#REF!</definedName>
    <definedName name="JJJ">#REF!</definedName>
    <definedName name="JUPITER_INK___CHEMICAL_CO._LTD." localSheetId="14">#REF!</definedName>
    <definedName name="JUPITER_INK___CHEMICAL_CO._LTD." localSheetId="13">#REF!</definedName>
    <definedName name="JUPITER_INK___CHEMICAL_CO._LTD.">#REF!</definedName>
    <definedName name="K" localSheetId="14">#REF!</definedName>
    <definedName name="K" localSheetId="13">#REF!</definedName>
    <definedName name="K">#REF!</definedName>
    <definedName name="K.R.Color_Mixed" localSheetId="14">#REF!</definedName>
    <definedName name="K.R.Color_Mixed" localSheetId="13">#REF!</definedName>
    <definedName name="K.R.Color_Mixed">#REF!</definedName>
    <definedName name="K_BOND_INDUSTRY_CO._LTD." localSheetId="14">#REF!</definedName>
    <definedName name="K_BOND_INDUSTRY_CO._LTD." localSheetId="11">#REF!</definedName>
    <definedName name="K_BOND_INDUSTRY_CO._LTD." localSheetId="13">#REF!</definedName>
    <definedName name="K_BOND_INDUSTRY_CO._LTD.">#REF!</definedName>
    <definedName name="KK" localSheetId="14">#REF!</definedName>
    <definedName name="KK" localSheetId="13">#REF!</definedName>
    <definedName name="KK">#REF!</definedName>
    <definedName name="KKK" localSheetId="14">#REF!</definedName>
    <definedName name="KKK" localSheetId="11">#REF!</definedName>
    <definedName name="KKK" localSheetId="13">#REF!</definedName>
    <definedName name="KKK">#REF!</definedName>
    <definedName name="KOGU_CHEMICAL" localSheetId="14">#REF!</definedName>
    <definedName name="KOGU_CHEMICAL" localSheetId="13">#REF!</definedName>
    <definedName name="KOGU_CHEMICAL">#REF!</definedName>
    <definedName name="KOMPENI" localSheetId="14">#REF!</definedName>
    <definedName name="KOMPENI" localSheetId="11">#REF!</definedName>
    <definedName name="KOMPENI" localSheetId="13">#REF!</definedName>
    <definedName name="KOMPENI">#REF!</definedName>
    <definedName name="Korale_Carpet_Industry" localSheetId="14">#REF!</definedName>
    <definedName name="Korale_Carpet_Industry" localSheetId="11">#REF!</definedName>
    <definedName name="Korale_Carpet_Industry" localSheetId="13">#REF!</definedName>
    <definedName name="Korale_Carpet_Industry">#REF!</definedName>
    <definedName name="KOSMIK_POLYMER_CO._LTD." localSheetId="14">#REF!</definedName>
    <definedName name="KOSMIK_POLYMER_CO._LTD." localSheetId="13">#REF!</definedName>
    <definedName name="KOSMIK_POLYMER_CO._LTD.">#REF!</definedName>
    <definedName name="L" localSheetId="14">#REF!</definedName>
    <definedName name="L" localSheetId="11">#REF!</definedName>
    <definedName name="L" localSheetId="13">#REF!</definedName>
    <definedName name="L">#REF!</definedName>
    <definedName name="L.I.S._INTERNATIONAL_CO._LTD." localSheetId="14">#REF!</definedName>
    <definedName name="L.I.S._INTERNATIONAL_CO._LTD." localSheetId="13">#REF!</definedName>
    <definedName name="L.I.S._INTERNATIONAL_CO._LTD.">#REF!</definedName>
    <definedName name="LENA__THAILAND" localSheetId="14">#REF!</definedName>
    <definedName name="LENA__THAILAND" localSheetId="13">#REF!</definedName>
    <definedName name="LENA__THAILAND">#REF!</definedName>
    <definedName name="Liang_Chemical" localSheetId="14">#REF!</definedName>
    <definedName name="Liang_Chemical" localSheetId="13">#REF!</definedName>
    <definedName name="Liang_Chemical">#REF!</definedName>
    <definedName name="LIT">'[11]ADJ - RATE'!$B$2</definedName>
    <definedName name="LL" localSheetId="14">#REF!</definedName>
    <definedName name="LL" localSheetId="11">#REF!</definedName>
    <definedName name="LL" localSheetId="13">#REF!</definedName>
    <definedName name="LL">#REF!</definedName>
    <definedName name="Loan" localSheetId="3">[14]เงินกู้ธนชาติ!$B$4</definedName>
    <definedName name="Loan" localSheetId="2">[14]เงินกู้ธนชาติ!$B$4</definedName>
    <definedName name="Loan">[14]เงินกู้ธนชาติ!$B$4</definedName>
    <definedName name="Loan1" localSheetId="3">'[14]เงินกู้ MGC'!$B$4</definedName>
    <definedName name="Loan1" localSheetId="2">'[14]เงินกู้ MGC'!$B$4</definedName>
    <definedName name="Loan1">'[14]เงินกู้ MGC'!$B$4</definedName>
    <definedName name="Long" localSheetId="3">[14]เงินกู้ธนชาติ!$F$15</definedName>
    <definedName name="Long" localSheetId="2">[14]เงินกู้ธนชาติ!$F$15</definedName>
    <definedName name="Long">[14]เงินกู้ธนชาติ!$F$15</definedName>
    <definedName name="Long1" localSheetId="3">'[14]เงินกู้ MGC'!$F$15</definedName>
    <definedName name="Long1" localSheetId="2">'[14]เงินกู้ MGC'!$F$15</definedName>
    <definedName name="Long1">'[14]เงินกู้ MGC'!$F$15</definedName>
    <definedName name="LS" localSheetId="14">[5]REVENUE!#REF!</definedName>
    <definedName name="LS" localSheetId="11">[5]REVENUE!#REF!</definedName>
    <definedName name="LS" localSheetId="13">[5]REVENUE!#REF!</definedName>
    <definedName name="LS">[5]REVENUE!#REF!</definedName>
    <definedName name="lwljdlsdfhls" localSheetId="14">#REF!</definedName>
    <definedName name="lwljdlsdfhls" localSheetId="11">#REF!</definedName>
    <definedName name="lwljdlsdfhls">#REF!</definedName>
    <definedName name="m" localSheetId="0">'Cash Flows Q1''2012'!m</definedName>
    <definedName name="m" localSheetId="3">'Cash Flows Q2''2012'!m</definedName>
    <definedName name="m" localSheetId="2">'Cash Flows Q2''2013'!m</definedName>
    <definedName name="m" localSheetId="14">งบกระแสเงินสด!m</definedName>
    <definedName name="m" localSheetId="13">#N/A</definedName>
    <definedName name="m">m</definedName>
    <definedName name="MBT__Malaysia" localSheetId="14">#REF!</definedName>
    <definedName name="MBT__Malaysia" localSheetId="11">#REF!</definedName>
    <definedName name="MBT__Malaysia" localSheetId="13">#REF!</definedName>
    <definedName name="MBT__Malaysia">#REF!</definedName>
    <definedName name="MIS" localSheetId="14">[5]REVENUE!#REF!</definedName>
    <definedName name="MIS" localSheetId="11">[5]REVENUE!#REF!</definedName>
    <definedName name="MIS" localSheetId="13">[5]REVENUE!#REF!</definedName>
    <definedName name="MIS">[5]REVENUE!#REF!</definedName>
    <definedName name="mkjkjbjlvluv" localSheetId="14">#REF!</definedName>
    <definedName name="mkjkjbjlvluv" localSheetId="11">#REF!</definedName>
    <definedName name="mkjkjbjlvluv">#REF!</definedName>
    <definedName name="MM" localSheetId="14">#REF!</definedName>
    <definedName name="MM" localSheetId="11">#REF!</definedName>
    <definedName name="MM" localSheetId="13">#REF!</definedName>
    <definedName name="MM">#REF!</definedName>
    <definedName name="mms" localSheetId="0">'Cash Flows Q1''2012'!mms</definedName>
    <definedName name="mms" localSheetId="3">'Cash Flows Q2''2012'!mms</definedName>
    <definedName name="mms" localSheetId="2">'Cash Flows Q2''2013'!mms</definedName>
    <definedName name="mms" localSheetId="14">งบกระแสเงินสด!mms</definedName>
    <definedName name="mms" localSheetId="13">#N/A</definedName>
    <definedName name="mms">mms</definedName>
    <definedName name="ms" localSheetId="0">'Cash Flows Q1''2012'!ms</definedName>
    <definedName name="ms" localSheetId="3">'Cash Flows Q2''2012'!ms</definedName>
    <definedName name="ms" localSheetId="2">'Cash Flows Q2''2013'!ms</definedName>
    <definedName name="ms" localSheetId="14">งบกระแสเงินสด!ms</definedName>
    <definedName name="ms" localSheetId="13">#N/A</definedName>
    <definedName name="ms">ms</definedName>
    <definedName name="MS.SUNASSADA" localSheetId="0">'Cash Flows Q1''2012'!MS.SUNASSADA</definedName>
    <definedName name="MS.SUNASSADA" localSheetId="3">'Cash Flows Q2''2012'!MS.SUNASSADA</definedName>
    <definedName name="MS.SUNASSADA" localSheetId="2">'Cash Flows Q2''2013'!MS.SUNASSADA</definedName>
    <definedName name="MS.SUNASSADA" localSheetId="14">งบกระแสเงินสด!MS.SUNASSADA</definedName>
    <definedName name="MS.SUNASSADA" localSheetId="13">#N/A</definedName>
    <definedName name="MS.SUNASSADA">MS.SUNASSADA</definedName>
    <definedName name="N" localSheetId="14">#REF!</definedName>
    <definedName name="N" localSheetId="11">#REF!</definedName>
    <definedName name="N" localSheetId="13">#REF!</definedName>
    <definedName name="N">#REF!</definedName>
    <definedName name="N.S.PAINT_CO._LTD." localSheetId="14">#REF!</definedName>
    <definedName name="N.S.PAINT_CO._LTD." localSheetId="11">#REF!</definedName>
    <definedName name="N.S.PAINT_CO._LTD." localSheetId="13">#REF!</definedName>
    <definedName name="N.S.PAINT_CO._LTD.">#REF!</definedName>
    <definedName name="N.T.P.GROUP_CO._LTD." localSheetId="14">#REF!</definedName>
    <definedName name="N.T.P.GROUP_CO._LTD." localSheetId="13">#REF!</definedName>
    <definedName name="N.T.P.GROUP_CO._LTD.">#REF!</definedName>
    <definedName name="NATIONAL_ADHESIVES_CO._LTD." localSheetId="14">#REF!</definedName>
    <definedName name="NATIONAL_ADHESIVES_CO._LTD." localSheetId="13">#REF!</definedName>
    <definedName name="NATIONAL_ADHESIVES_CO._LTD.">#REF!</definedName>
    <definedName name="NATIONAL_STARCH" localSheetId="14">#REF!</definedName>
    <definedName name="NATIONAL_STARCH" localSheetId="11">#REF!</definedName>
    <definedName name="NATIONAL_STARCH" localSheetId="13">#REF!</definedName>
    <definedName name="NATIONAL_STARCH">#REF!</definedName>
    <definedName name="NATIONAL_STARCH_AND_CHEMICAL" localSheetId="14">#REF!</definedName>
    <definedName name="NATIONAL_STARCH_AND_CHEMICAL" localSheetId="13">#REF!</definedName>
    <definedName name="NATIONAL_STARCH_AND_CHEMICAL">#REF!</definedName>
    <definedName name="NAZIM___S_ASSIGNMENT_allocation_of_other_asset_List" localSheetId="14">#REF!</definedName>
    <definedName name="NAZIM___S_ASSIGNMENT_allocation_of_other_asset_List" localSheetId="13">#REF!</definedName>
    <definedName name="NAZIM___S_ASSIGNMENT_allocation_of_other_asset_List">#REF!</definedName>
    <definedName name="NEOMAT_CO._LTD.">"NEOMAT CO.,LTD."</definedName>
    <definedName name="NN" localSheetId="14">#REF!</definedName>
    <definedName name="NN" localSheetId="13">#REF!</definedName>
    <definedName name="NN">#REF!</definedName>
    <definedName name="NO" localSheetId="14">#REF!</definedName>
    <definedName name="NO" localSheetId="13">#REF!</definedName>
    <definedName name="NO">#REF!</definedName>
    <definedName name="nut" localSheetId="14" hidden="1">[17]A!#REF!</definedName>
    <definedName name="nut" localSheetId="11" hidden="1">[17]A!#REF!</definedName>
    <definedName name="nut" localSheetId="13" hidden="1">[17]A!#REF!</definedName>
    <definedName name="nut" hidden="1">[17]A!#REF!</definedName>
    <definedName name="O" localSheetId="14">#REF!</definedName>
    <definedName name="O" localSheetId="13">#REF!</definedName>
    <definedName name="O">#REF!</definedName>
    <definedName name="oldData" localSheetId="14">#REF!</definedName>
    <definedName name="oldData" localSheetId="11">#REF!</definedName>
    <definedName name="oldData" localSheetId="13">#REF!</definedName>
    <definedName name="oldData">#REF!</definedName>
    <definedName name="Omnova_Solutions" localSheetId="14">#REF!</definedName>
    <definedName name="Omnova_Solutions" localSheetId="11">#REF!</definedName>
    <definedName name="Omnova_Solutions" localSheetId="13">#REF!</definedName>
    <definedName name="Omnova_Solutions">#REF!</definedName>
    <definedName name="OO" localSheetId="14">#REF!</definedName>
    <definedName name="OO" localSheetId="13">#REF!</definedName>
    <definedName name="OO">#REF!</definedName>
    <definedName name="ORIENTAL_WEAVERS_CO." localSheetId="14">#REF!</definedName>
    <definedName name="ORIENTAL_WEAVERS_CO." localSheetId="11">#REF!</definedName>
    <definedName name="ORIENTAL_WEAVERS_CO." localSheetId="13">#REF!</definedName>
    <definedName name="ORIENTAL_WEAVERS_CO.">#REF!</definedName>
    <definedName name="P" localSheetId="14">#REF!</definedName>
    <definedName name="P" localSheetId="13">#REF!</definedName>
    <definedName name="P">#REF!</definedName>
    <definedName name="P.D.P._Trading" localSheetId="14">#REF!</definedName>
    <definedName name="P.D.P._Trading" localSheetId="13">#REF!</definedName>
    <definedName name="P.D.P._Trading">#REF!</definedName>
    <definedName name="P.T.CLASSIC_PRIMA_CARPET_INDUSTRIES" localSheetId="14">#REF!</definedName>
    <definedName name="P.T.CLASSIC_PRIMA_CARPET_INDUSTRIES" localSheetId="11">#REF!</definedName>
    <definedName name="P.T.CLASSIC_PRIMA_CARPET_INDUSTRIES" localSheetId="13">#REF!</definedName>
    <definedName name="P.T.CLASSIC_PRIMA_CARPET_INDUSTRIES">#REF!</definedName>
    <definedName name="P_N_C_Chemical" localSheetId="14">#REF!</definedName>
    <definedName name="P_N_C_Chemical" localSheetId="13">#REF!</definedName>
    <definedName name="P_N_C_Chemical">#REF!</definedName>
    <definedName name="Pacific_Carpet_co._ltd." localSheetId="14">#REF!</definedName>
    <definedName name="Pacific_Carpet_co._ltd." localSheetId="13">#REF!</definedName>
    <definedName name="Pacific_Carpet_co._ltd.">#REF!</definedName>
    <definedName name="PARTFGS" localSheetId="14">#REF!</definedName>
    <definedName name="PARTFGS" localSheetId="13">#REF!</definedName>
    <definedName name="PARTFGS">#REF!</definedName>
    <definedName name="PC" localSheetId="14">#REF!</definedName>
    <definedName name="PC" localSheetId="13">#REF!</definedName>
    <definedName name="PC">#REF!</definedName>
    <definedName name="PCC" localSheetId="14">#REF!</definedName>
    <definedName name="PCC" localSheetId="13">#REF!</definedName>
    <definedName name="PCC">#REF!</definedName>
    <definedName name="PD" localSheetId="14">#REF!</definedName>
    <definedName name="PD" localSheetId="13">#REF!</definedName>
    <definedName name="PD">#REF!</definedName>
    <definedName name="PDD" localSheetId="14">#REF!</definedName>
    <definedName name="PDD" localSheetId="13">#REF!</definedName>
    <definedName name="PDD">#REF!</definedName>
    <definedName name="PENANG_THAI_RATTAN_LTD._PART." localSheetId="14">#REF!</definedName>
    <definedName name="PENANG_THAI_RATTAN_LTD._PART." localSheetId="13">#REF!</definedName>
    <definedName name="PENANG_THAI_RATTAN_LTD._PART.">#REF!</definedName>
    <definedName name="PERMA_FLEX_CO._LTD." localSheetId="14">#REF!</definedName>
    <definedName name="PERMA_FLEX_CO._LTD." localSheetId="13">#REF!</definedName>
    <definedName name="PERMA_FLEX_CO._LTD.">#REF!</definedName>
    <definedName name="Philippine_Carpet" localSheetId="14">#REF!</definedName>
    <definedName name="Philippine_Carpet" localSheetId="11">#REF!</definedName>
    <definedName name="Philippine_Carpet" localSheetId="13">#REF!</definedName>
    <definedName name="Philippine_Carpet">#REF!</definedName>
    <definedName name="Polestar_Trading" localSheetId="14">#REF!</definedName>
    <definedName name="Polestar_Trading" localSheetId="13">#REF!</definedName>
    <definedName name="Polestar_Trading">#REF!</definedName>
    <definedName name="POLYMER_INNOVATION_CO.__LTD." localSheetId="14">#REF!</definedName>
    <definedName name="POLYMER_INNOVATION_CO.__LTD." localSheetId="13">#REF!</definedName>
    <definedName name="POLYMER_INNOVATION_CO.__LTD.">#REF!</definedName>
    <definedName name="Pornchira_2538" localSheetId="14">#REF!</definedName>
    <definedName name="Pornchira_2538" localSheetId="11">#REF!</definedName>
    <definedName name="Pornchira_2538" localSheetId="13">#REF!</definedName>
    <definedName name="Pornchira_2538">#REF!</definedName>
    <definedName name="PP" localSheetId="14">#REF!</definedName>
    <definedName name="PP" localSheetId="13">#REF!</definedName>
    <definedName name="PP">#REF!</definedName>
    <definedName name="PPC" localSheetId="14">#REF!</definedName>
    <definedName name="PPC" localSheetId="13">#REF!</definedName>
    <definedName name="PPC">#REF!</definedName>
    <definedName name="PPD" localSheetId="14">#REF!</definedName>
    <definedName name="PPD" localSheetId="13">#REF!</definedName>
    <definedName name="PPD">#REF!</definedName>
    <definedName name="PPM_Commercial" localSheetId="14">#REF!</definedName>
    <definedName name="PPM_Commercial" localSheetId="13">#REF!</definedName>
    <definedName name="PPM_Commercial">#REF!</definedName>
    <definedName name="PPP">[6]SALES07!$D$1:$H$1868</definedName>
    <definedName name="Premier_Products" localSheetId="14">#REF!</definedName>
    <definedName name="Premier_Products" localSheetId="13">#REF!</definedName>
    <definedName name="Premier_Products">#REF!</definedName>
    <definedName name="print" localSheetId="12">เปลี่ยนแปลงรวม!$A$2:$N$34</definedName>
    <definedName name="_xlnm.Print_Area" localSheetId="3">'[15]N-2'!#REF!</definedName>
    <definedName name="_xlnm.Print_Area" localSheetId="2">'[15]N-2'!#REF!</definedName>
    <definedName name="_xlnm.Print_Area" localSheetId="14">งบกระแสเงินสด!$A$1:$L$105</definedName>
    <definedName name="_xlnm.Print_Area" localSheetId="11">งบกำไรขาดทุนเบ็ดเสร็จ!$A$1:$K$31</definedName>
    <definedName name="_xlnm.Print_Area" localSheetId="9">งบแสดงฐานะการเงิน!$A$1:$L$99</definedName>
    <definedName name="_xlnm.Print_Area" localSheetId="13">'เปลี่ยนแปลง เฉพาะ'!$A$1:$M$36</definedName>
    <definedName name="_xlnm.Print_Area" localSheetId="12">เปลี่ยนแปลงรวม!$A$1:$N$36</definedName>
    <definedName name="_xlnm.Print_Area" localSheetId="10">หมายเหตุ!$A$1:$L$369</definedName>
    <definedName name="_xlnm.Print_Area">'[15]N-2'!#REF!</definedName>
    <definedName name="PRINT_AREA_MI" localSheetId="14">#REF!</definedName>
    <definedName name="PRINT_AREA_MI" localSheetId="11">#REF!</definedName>
    <definedName name="PRINT_AREA_MI" localSheetId="13">#REF!</definedName>
    <definedName name="PRINT_AREA_MI">#REF!</definedName>
    <definedName name="Prior_Company__Singapore" localSheetId="14">#REF!</definedName>
    <definedName name="Prior_Company__Singapore" localSheetId="11">#REF!</definedName>
    <definedName name="Prior_Company__Singapore" localSheetId="13">#REF!</definedName>
    <definedName name="Prior_Company__Singapore">#REF!</definedName>
    <definedName name="Produra_Paint" localSheetId="14">#REF!</definedName>
    <definedName name="Produra_Paint" localSheetId="13">#REF!</definedName>
    <definedName name="Produra_Paint">#REF!</definedName>
    <definedName name="PSI" localSheetId="14">#REF!</definedName>
    <definedName name="PSI" localSheetId="13">#REF!</definedName>
    <definedName name="PSI">#REF!</definedName>
    <definedName name="Ptex_co._ltd." localSheetId="14">#REF!</definedName>
    <definedName name="Ptex_co._ltd." localSheetId="13">#REF!</definedName>
    <definedName name="Ptex_co._ltd.">#REF!</definedName>
    <definedName name="Q" localSheetId="14">#REF!</definedName>
    <definedName name="Q" localSheetId="11">#REF!</definedName>
    <definedName name="Q" localSheetId="13">#REF!</definedName>
    <definedName name="Q">#REF!</definedName>
    <definedName name="QQ" localSheetId="14">#REF!</definedName>
    <definedName name="QQ" localSheetId="13">#REF!</definedName>
    <definedName name="QQ">#REF!</definedName>
    <definedName name="QQQ" localSheetId="14">#REF!</definedName>
    <definedName name="QQQ" localSheetId="13">#REF!</definedName>
    <definedName name="QQQ">#REF!</definedName>
    <definedName name="R.J._London_Chem._Ind." localSheetId="14">#REF!</definedName>
    <definedName name="R.J._London_Chem._Ind." localSheetId="11">#REF!</definedName>
    <definedName name="R.J._London_Chem._Ind." localSheetId="13">#REF!</definedName>
    <definedName name="R.J._London_Chem._Ind.">#REF!</definedName>
    <definedName name="R.J.LONDON_CHEMICALS_INDUSTRIES_CO._LTD." localSheetId="14">#REF!</definedName>
    <definedName name="R.J.LONDON_CHEMICALS_INDUSTRIES_CO._LTD." localSheetId="13">#REF!</definedName>
    <definedName name="R.J.LONDON_CHEMICALS_INDUSTRIES_CO._LTD.">#REF!</definedName>
    <definedName name="ra" localSheetId="0">'Cash Flows Q1''2012'!ra</definedName>
    <definedName name="ra" localSheetId="3">'Cash Flows Q2''2012'!ra</definedName>
    <definedName name="ra" localSheetId="2">'Cash Flows Q2''2013'!ra</definedName>
    <definedName name="ra" localSheetId="14">งบกระแสเงินสด!ra</definedName>
    <definedName name="ra" localSheetId="13">#N/A</definedName>
    <definedName name="ra">ra</definedName>
    <definedName name="RAJA_UCHINO_CO._LTD." localSheetId="14">#REF!</definedName>
    <definedName name="RAJA_UCHINO_CO._LTD." localSheetId="13">#REF!</definedName>
    <definedName name="RAJA_UCHINO_CO._LTD.">#REF!</definedName>
    <definedName name="RecnPage1" localSheetId="14">#REF!</definedName>
    <definedName name="RecnPage1" localSheetId="13">#REF!</definedName>
    <definedName name="RecnPage1">#REF!</definedName>
    <definedName name="Repax_Construction" localSheetId="14">#REF!</definedName>
    <definedName name="Repax_Construction" localSheetId="13">#REF!</definedName>
    <definedName name="Repax_Construction">#REF!</definedName>
    <definedName name="RM">'[11]ADJ - RATE'!$B$5</definedName>
    <definedName name="RPSC_CHEMICAL_CO._LTD." localSheetId="14">#REF!</definedName>
    <definedName name="RPSC_CHEMICAL_CO._LTD." localSheetId="13">#REF!</definedName>
    <definedName name="RPSC_CHEMICAL_CO._LTD.">#REF!</definedName>
    <definedName name="RR" localSheetId="14">#REF!</definedName>
    <definedName name="RR" localSheetId="11">#REF!</definedName>
    <definedName name="RR" localSheetId="13">#REF!</definedName>
    <definedName name="RR">#REF!</definedName>
    <definedName name="RUBRICK_THAI_CO._LTD." localSheetId="14">#REF!</definedName>
    <definedName name="RUBRICK_THAI_CO._LTD." localSheetId="11">#REF!</definedName>
    <definedName name="RUBRICK_THAI_CO._LTD." localSheetId="13">#REF!</definedName>
    <definedName name="RUBRICK_THAI_CO._LTD.">#REF!</definedName>
    <definedName name="S" localSheetId="14">#REF!</definedName>
    <definedName name="S" localSheetId="11">#REF!</definedName>
    <definedName name="S" localSheetId="13">#REF!</definedName>
    <definedName name="S">#REF!</definedName>
    <definedName name="S.A.P._Paint___Chemical" localSheetId="14">#REF!</definedName>
    <definedName name="S.A.P._Paint___Chemical" localSheetId="11">#REF!</definedName>
    <definedName name="S.A.P._Paint___Chemical" localSheetId="13">#REF!</definedName>
    <definedName name="S.A.P._Paint___Chemical">#REF!</definedName>
    <definedName name="S.A.P._PAINT___CHEMICAL_CO._LTD." localSheetId="14">#REF!</definedName>
    <definedName name="S.A.P._PAINT___CHEMICAL_CO._LTD." localSheetId="11">#REF!</definedName>
    <definedName name="S.A.P._PAINT___CHEMICAL_CO._LTD." localSheetId="13">#REF!</definedName>
    <definedName name="S.A.P._PAINT___CHEMICAL_CO._LTD.">#REF!</definedName>
    <definedName name="S.K.COLOR___CHEMICALS_LIMITED_PARTNERSHIP" localSheetId="14">#REF!</definedName>
    <definedName name="S.K.COLOR___CHEMICALS_LIMITED_PARTNERSHIP" localSheetId="13">#REF!</definedName>
    <definedName name="S.K.COLOR___CHEMICALS_LIMITED_PARTNERSHIP">#REF!</definedName>
    <definedName name="S.P.TEXTURE_PAINT_CO._LTD." localSheetId="14">#REF!</definedName>
    <definedName name="S.P.TEXTURE_PAINT_CO._LTD." localSheetId="13">#REF!</definedName>
    <definedName name="S.P.TEXTURE_PAINT_CO._LTD.">#REF!</definedName>
    <definedName name="S.PACK___PRINT_PUBLIC_COMPANY_LIMITED">"S.PACK PRINT PUBLIC COMPANY LIMITED"</definedName>
    <definedName name="Sabpantawee" localSheetId="14">#REF!</definedName>
    <definedName name="Sabpantawee" localSheetId="11">#REF!</definedName>
    <definedName name="Sabpantawee" localSheetId="13">#REF!</definedName>
    <definedName name="Sabpantawee">#REF!</definedName>
    <definedName name="SAHAKIT_WISARN_CO._LTD." localSheetId="14">#REF!</definedName>
    <definedName name="SAHAKIT_WISARN_CO._LTD." localSheetId="13">#REF!</definedName>
    <definedName name="SAHAKIT_WISARN_CO._LTD.">#REF!</definedName>
    <definedName name="SCB" localSheetId="14">'[8]ADJ - RATE'!#REF!</definedName>
    <definedName name="SCB" localSheetId="11">'[8]ADJ - RATE'!#REF!</definedName>
    <definedName name="SCB">'[8]ADJ - RATE'!#REF!</definedName>
    <definedName name="Search" localSheetId="14">#REF!</definedName>
    <definedName name="Search" localSheetId="13">#REF!</definedName>
    <definedName name="Search">#REF!</definedName>
    <definedName name="Sefco_Chemical_2001" localSheetId="14">#REF!</definedName>
    <definedName name="Sefco_Chemical_2001" localSheetId="13">#REF!</definedName>
    <definedName name="Sefco_Chemical_2001">#REF!</definedName>
    <definedName name="SHANGHAI_PAINTS_AND_HARDWARE_LTD." localSheetId="14">#REF!</definedName>
    <definedName name="SHANGHAI_PAINTS_AND_HARDWARE_LTD." localSheetId="13">#REF!</definedName>
    <definedName name="SHANGHAI_PAINTS_AND_HARDWARE_LTD.">#REF!</definedName>
    <definedName name="Short" localSheetId="3">[14]เงินกู้ธนชาติ!$E$17</definedName>
    <definedName name="Short" localSheetId="2">[14]เงินกู้ธนชาติ!$E$17</definedName>
    <definedName name="Short">[14]เงินกู้ธนชาติ!$E$17</definedName>
    <definedName name="short1" localSheetId="3">'[14]เงินกู้ MGC'!$E$17</definedName>
    <definedName name="short1" localSheetId="2">'[14]เงินกู้ MGC'!$E$17</definedName>
    <definedName name="short1">'[14]เงินกู้ MGC'!$E$17</definedName>
    <definedName name="SIAM_EXCEL_POLYTECH_CO._LTD." localSheetId="14">#REF!</definedName>
    <definedName name="SIAM_EXCEL_POLYTECH_CO._LTD." localSheetId="13">#REF!</definedName>
    <definedName name="SIAM_EXCEL_POLYTECH_CO._LTD.">#REF!</definedName>
    <definedName name="Siam_Paint_Industry" localSheetId="14">#REF!</definedName>
    <definedName name="Siam_Paint_Industry" localSheetId="13">#REF!</definedName>
    <definedName name="Siam_Paint_Industry">#REF!</definedName>
    <definedName name="SIAM_SPONG_FOAM_CO._LTD." localSheetId="14">#REF!</definedName>
    <definedName name="SIAM_SPONG_FOAM_CO._LTD." localSheetId="13">#REF!</definedName>
    <definedName name="SIAM_SPONG_FOAM_CO._LTD.">#REF!</definedName>
    <definedName name="Sicpa__Thailand" localSheetId="14">#REF!</definedName>
    <definedName name="Sicpa__Thailand" localSheetId="13">#REF!</definedName>
    <definedName name="Sicpa__Thailand">#REF!</definedName>
    <definedName name="SIKA" localSheetId="14">#REF!</definedName>
    <definedName name="SIKA" localSheetId="11">#REF!</definedName>
    <definedName name="SIKA" localSheetId="13">#REF!</definedName>
    <definedName name="SIKA">#REF!</definedName>
    <definedName name="Sika__Thailand" localSheetId="14">#REF!</definedName>
    <definedName name="Sika__Thailand" localSheetId="13">#REF!</definedName>
    <definedName name="Sika__Thailand">#REF!</definedName>
    <definedName name="Silicone_Coating" localSheetId="14">#REF!</definedName>
    <definedName name="Silicone_Coating" localSheetId="11">#REF!</definedName>
    <definedName name="Silicone_Coating" localSheetId="13">#REF!</definedName>
    <definedName name="Silicone_Coating">#REF!</definedName>
    <definedName name="SOMBOON_SCREEN_CO._LTD." localSheetId="14">#REF!</definedName>
    <definedName name="SOMBOON_SCREEN_CO._LTD." localSheetId="11">#REF!</definedName>
    <definedName name="SOMBOON_SCREEN_CO._LTD." localSheetId="13">#REF!</definedName>
    <definedName name="SOMBOON_SCREEN_CO._LTD.">#REF!</definedName>
    <definedName name="SS" localSheetId="14">#REF!</definedName>
    <definedName name="SS" localSheetId="13">#REF!</definedName>
    <definedName name="SS">#REF!</definedName>
    <definedName name="sta">0.1</definedName>
    <definedName name="star" localSheetId="14">#REF!</definedName>
    <definedName name="star" localSheetId="11">#REF!</definedName>
    <definedName name="star" localSheetId="13">#REF!</definedName>
    <definedName name="star">#REF!</definedName>
    <definedName name="Star_Carpet_co._ltd." localSheetId="14">#REF!</definedName>
    <definedName name="Star_Carpet_co._ltd." localSheetId="13">#REF!</definedName>
    <definedName name="Star_Carpet_co._ltd.">#REF!</definedName>
    <definedName name="Star_Tech_Che." localSheetId="14">#REF!</definedName>
    <definedName name="Star_Tech_Che." localSheetId="13">#REF!</definedName>
    <definedName name="Star_Tech_Che.">#REF!</definedName>
    <definedName name="Start" localSheetId="14">#REF!</definedName>
    <definedName name="Start" localSheetId="13">#REF!</definedName>
    <definedName name="Start">#REF!</definedName>
    <definedName name="StartCode" localSheetId="14">#REF!</definedName>
    <definedName name="StartCode" localSheetId="13">#REF!</definedName>
    <definedName name="StartCode">#REF!</definedName>
    <definedName name="SUBPANTAVEE_CO._LTD." localSheetId="14">#REF!</definedName>
    <definedName name="SUBPANTAVEE_CO._LTD." localSheetId="13">#REF!</definedName>
    <definedName name="SUBPANTAVEE_CO._LTD.">#REF!</definedName>
    <definedName name="SUMFGS" localSheetId="14">#REF!</definedName>
    <definedName name="SUMFGS" localSheetId="13">#REF!</definedName>
    <definedName name="SUMFGS">#REF!</definedName>
    <definedName name="Superior_Construction_C." localSheetId="14">#REF!</definedName>
    <definedName name="Superior_Construction_C." localSheetId="13">#REF!</definedName>
    <definedName name="Superior_Construction_C.">#REF!</definedName>
    <definedName name="Syntec_Quality" localSheetId="14">#REF!</definedName>
    <definedName name="Syntec_Quality" localSheetId="11">#REF!</definedName>
    <definedName name="Syntec_Quality" localSheetId="13">#REF!</definedName>
    <definedName name="Syntec_Quality">#REF!</definedName>
    <definedName name="T" localSheetId="14">#REF!</definedName>
    <definedName name="T" localSheetId="13">#REF!</definedName>
    <definedName name="T">#REF!</definedName>
    <definedName name="T.A.T.C." localSheetId="14">#REF!</definedName>
    <definedName name="T.A.T.C." localSheetId="13">#REF!</definedName>
    <definedName name="T.A.T.C.">#REF!</definedName>
    <definedName name="T.R.Y_INTERNATIONAL_CO._LTD." localSheetId="14">#REF!</definedName>
    <definedName name="T.R.Y_INTERNATIONAL_CO._LTD." localSheetId="13">#REF!</definedName>
    <definedName name="T.R.Y_INTERNATIONAL_CO._LTD.">#REF!</definedName>
    <definedName name="TANG_TIHUA_HENG_CO._LTD." localSheetId="14">#REF!</definedName>
    <definedName name="TANG_TIHUA_HENG_CO._LTD." localSheetId="11">#REF!</definedName>
    <definedName name="TANG_TIHUA_HENG_CO._LTD." localSheetId="13">#REF!</definedName>
    <definedName name="TANG_TIHUA_HENG_CO._LTD.">#REF!</definedName>
    <definedName name="tb">'[18]TrialBalance Q3-2002'!$A$1:$H$301</definedName>
    <definedName name="tbold" localSheetId="14">#REF!</definedName>
    <definedName name="tbold" localSheetId="11">#REF!</definedName>
    <definedName name="tbold" localSheetId="13">#REF!</definedName>
    <definedName name="tbold">#REF!</definedName>
    <definedName name="TextRefCopy1" localSheetId="3">#REF!</definedName>
    <definedName name="TextRefCopy1" localSheetId="2">#REF!</definedName>
    <definedName name="TextRefCopy1" localSheetId="14">#REF!</definedName>
    <definedName name="TextRefCopy1" localSheetId="13">#REF!</definedName>
    <definedName name="TextRefCopy1">#REF!</definedName>
    <definedName name="TextRefCopy57" localSheetId="14">'[19]I-203'!#REF!</definedName>
    <definedName name="TextRefCopy57" localSheetId="11">'[19]I-203'!#REF!</definedName>
    <definedName name="TextRefCopy57" localSheetId="13">'[19]I-203'!#REF!</definedName>
    <definedName name="TextRefCopy57">'[19]I-203'!#REF!</definedName>
    <definedName name="TextRefCopyRangeCount" hidden="1">1</definedName>
    <definedName name="thai" localSheetId="3">#REF!</definedName>
    <definedName name="thai" localSheetId="2">#REF!</definedName>
    <definedName name="thai" localSheetId="14">#REF!</definedName>
    <definedName name="thai" localSheetId="13">#REF!</definedName>
    <definedName name="thai">#REF!</definedName>
    <definedName name="THAI_DNT_PAINT_MFG._CO._LTD." localSheetId="14">#REF!</definedName>
    <definedName name="THAI_DNT_PAINT_MFG._CO._LTD." localSheetId="13">#REF!</definedName>
    <definedName name="THAI_DNT_PAINT_MFG._CO._LTD.">#REF!</definedName>
    <definedName name="THAI_DO_NO___GEN_GEN_CO._LTD." localSheetId="14">#REF!</definedName>
    <definedName name="THAI_DO_NO___GEN_GEN_CO._LTD." localSheetId="13">#REF!</definedName>
    <definedName name="THAI_DO_NO___GEN_GEN_CO._LTD.">#REF!</definedName>
    <definedName name="Thai_Innovation_Chemical" localSheetId="14">#REF!</definedName>
    <definedName name="Thai_Innovation_Chemical" localSheetId="13">#REF!</definedName>
    <definedName name="Thai_Innovation_Chemical">#REF!</definedName>
    <definedName name="THAI_PACIFIC_PAINT" localSheetId="14">#REF!</definedName>
    <definedName name="THAI_PACIFIC_PAINT" localSheetId="11">#REF!</definedName>
    <definedName name="THAI_PACIFIC_PAINT" localSheetId="13">#REF!</definedName>
    <definedName name="THAI_PACIFIC_PAINT">#REF!</definedName>
    <definedName name="THANABUN_CHEMICAL_CO._LTD." localSheetId="14">#REF!</definedName>
    <definedName name="THANABUN_CHEMICAL_CO._LTD." localSheetId="13">#REF!</definedName>
    <definedName name="THANABUN_CHEMICAL_CO._LTD.">#REF!</definedName>
    <definedName name="thb">'[20] IB-PL-YTD'!$I$68</definedName>
    <definedName name="THE_FASTER_PAINT__THAILAND__CO._LTD." localSheetId="14">#REF!</definedName>
    <definedName name="THE_FASTER_PAINT__THAILAND__CO._LTD." localSheetId="13">#REF!</definedName>
    <definedName name="THE_FASTER_PAINT__THAILAND__CO._LTD.">#REF!</definedName>
    <definedName name="Theptawee_Coating" localSheetId="14">#REF!</definedName>
    <definedName name="Theptawee_Coating" localSheetId="13">#REF!</definedName>
    <definedName name="Theptawee_Coating">#REF!</definedName>
    <definedName name="Tiansin_Carpet_Industry" localSheetId="14">#REF!</definedName>
    <definedName name="Tiansin_Carpet_Industry" localSheetId="11">#REF!</definedName>
    <definedName name="Tiansin_Carpet_Industry" localSheetId="13">#REF!</definedName>
    <definedName name="Tiansin_Carpet_Industry">#REF!</definedName>
    <definedName name="To" localSheetId="14">#REF!</definedName>
    <definedName name="To" localSheetId="13">#REF!</definedName>
    <definedName name="To">#REF!</definedName>
    <definedName name="TO_YO_INK__THAILAND__CO._LTD." localSheetId="14">#REF!</definedName>
    <definedName name="TO_YO_INK__THAILAND__CO._LTD." localSheetId="13">#REF!</definedName>
    <definedName name="TO_YO_INK__THAILAND__CO._LTD.">#REF!</definedName>
    <definedName name="TotalFound" localSheetId="14">#REF!</definedName>
    <definedName name="TotalFound" localSheetId="13">#REF!</definedName>
    <definedName name="TotalFound">#REF!</definedName>
    <definedName name="tribal" localSheetId="14">#REF!</definedName>
    <definedName name="tribal" localSheetId="11">#REF!</definedName>
    <definedName name="tribal" localSheetId="13">#REF!</definedName>
    <definedName name="tribal">#REF!</definedName>
    <definedName name="TRIVITH_SUPPLY_CO._LTD." localSheetId="14">#REF!</definedName>
    <definedName name="TRIVITH_SUPPLY_CO._LTD." localSheetId="13">#REF!</definedName>
    <definedName name="TRIVITH_SUPPLY_CO._LTD.">#REF!</definedName>
    <definedName name="tSelect" localSheetId="14">#REF!</definedName>
    <definedName name="tSelect" localSheetId="13">#REF!</definedName>
    <definedName name="tSelect">#REF!</definedName>
    <definedName name="TT" localSheetId="14">#REF!</definedName>
    <definedName name="TT" localSheetId="13">#REF!</definedName>
    <definedName name="TT">#REF!</definedName>
    <definedName name="U" localSheetId="14">#REF!</definedName>
    <definedName name="U" localSheetId="13">#REF!</definedName>
    <definedName name="U">#REF!</definedName>
    <definedName name="U.R._CHEMICAL_CO._LTD." localSheetId="14">#REF!</definedName>
    <definedName name="U.R._CHEMICAL_CO._LTD." localSheetId="13">#REF!</definedName>
    <definedName name="U.R._CHEMICAL_CO._LTD.">#REF!</definedName>
    <definedName name="U___LAND_CO._LTD." localSheetId="14">#REF!</definedName>
    <definedName name="U___LAND_CO._LTD." localSheetId="13">#REF!</definedName>
    <definedName name="U___LAND_CO._LTD.">#REF!</definedName>
    <definedName name="ULAND" localSheetId="14">#REF!</definedName>
    <definedName name="ULAND" localSheetId="13">#REF!</definedName>
    <definedName name="ULAND">#REF!</definedName>
    <definedName name="UNICRON_CHEMICALS_CO._LTD." localSheetId="14">#REF!</definedName>
    <definedName name="UNICRON_CHEMICALS_CO._LTD." localSheetId="13">#REF!</definedName>
    <definedName name="UNICRON_CHEMICALS_CO._LTD.">#REF!</definedName>
    <definedName name="URAI_PHANICH" localSheetId="14">#REF!</definedName>
    <definedName name="URAI_PHANICH" localSheetId="11">#REF!</definedName>
    <definedName name="URAI_PHANICH" localSheetId="13">#REF!</definedName>
    <definedName name="URAI_PHANICH">#REF!</definedName>
    <definedName name="URAI_PHANICH_CO._LTD." localSheetId="14">#REF!</definedName>
    <definedName name="URAI_PHANICH_CO._LTD." localSheetId="13">#REF!</definedName>
    <definedName name="URAI_PHANICH_CO._LTD.">#REF!</definedName>
    <definedName name="US">'[11]ADJ - RATE'!$B$3</definedName>
    <definedName name="USD" localSheetId="14">#REF!</definedName>
    <definedName name="USD" localSheetId="11">#REF!</definedName>
    <definedName name="USD" localSheetId="13">#REF!</definedName>
    <definedName name="USD">#REF!</definedName>
    <definedName name="UU" localSheetId="14">#REF!</definedName>
    <definedName name="UU" localSheetId="13">#REF!</definedName>
    <definedName name="UU">#REF!</definedName>
    <definedName name="V" localSheetId="14">#REF!</definedName>
    <definedName name="V" localSheetId="13">#REF!</definedName>
    <definedName name="V">#REF!</definedName>
    <definedName name="V.P." localSheetId="14">#REF!</definedName>
    <definedName name="V.P." localSheetId="11">#REF!</definedName>
    <definedName name="V.P." localSheetId="13">#REF!</definedName>
    <definedName name="V.P.">#REF!</definedName>
    <definedName name="V.P.HARDWARE_LTD._PART." localSheetId="14">#REF!</definedName>
    <definedName name="V.P.HARDWARE_LTD._PART." localSheetId="13">#REF!</definedName>
    <definedName name="V.P.HARDWARE_LTD._PART.">#REF!</definedName>
    <definedName name="vital5">'[10]Customize Your Invoice'!$E$15</definedName>
    <definedName name="VV" localSheetId="14">#REF!</definedName>
    <definedName name="VV" localSheetId="13">#REF!</definedName>
    <definedName name="VV">#REF!</definedName>
    <definedName name="VVV" localSheetId="14">#REF!</definedName>
    <definedName name="VVV" localSheetId="13">#REF!</definedName>
    <definedName name="VVV">#REF!</definedName>
    <definedName name="W" localSheetId="14">#REF!</definedName>
    <definedName name="W" localSheetId="11">#REF!</definedName>
    <definedName name="W" localSheetId="13">#REF!</definedName>
    <definedName name="W">#REF!</definedName>
    <definedName name="WANCHAI_TRADING_LTD._PART." localSheetId="14">#REF!</definedName>
    <definedName name="WANCHAI_TRADING_LTD._PART." localSheetId="13">#REF!</definedName>
    <definedName name="WANCHAI_TRADING_LTD._PART.">#REF!</definedName>
    <definedName name="WINCO_SCREEN_CO._LTD." localSheetId="14">#REF!</definedName>
    <definedName name="WINCO_SCREEN_CO._LTD." localSheetId="13">#REF!</definedName>
    <definedName name="WINCO_SCREEN_CO._LTD.">#REF!</definedName>
    <definedName name="Winson_Chemical" localSheetId="14">#REF!</definedName>
    <definedName name="Winson_Chemical" localSheetId="13">#REF!</definedName>
    <definedName name="Winson_Chemical">#REF!</definedName>
    <definedName name="Ying_Chareon_Paint_Industry" localSheetId="14">#REF!</definedName>
    <definedName name="Ying_Chareon_Paint_Industry" localSheetId="13">#REF!</definedName>
    <definedName name="Ying_Chareon_Paint_Industry">#REF!</definedName>
    <definedName name="Z_0AAFF3E0_CA55_11D2_9003_006097E134DA_.wvu.PrintTitles" localSheetId="14" hidden="1">#REF!</definedName>
    <definedName name="Z_0AAFF3E0_CA55_11D2_9003_006097E134DA_.wvu.PrintTitles" localSheetId="13" hidden="1">#REF!</definedName>
    <definedName name="Z_0AAFF3E0_CA55_11D2_9003_006097E134DA_.wvu.PrintTitles" hidden="1">#REF!</definedName>
    <definedName name="Z_12440248_25D5_47E8_B42E_DB2DCF1309C5_.wvu.Rows" localSheetId="3" hidden="1">'[21]MANU YTD '!#REF!</definedName>
    <definedName name="Z_12440248_25D5_47E8_B42E_DB2DCF1309C5_.wvu.Rows" localSheetId="2" hidden="1">'[21]MANU YTD '!#REF!</definedName>
    <definedName name="Z_12440248_25D5_47E8_B42E_DB2DCF1309C5_.wvu.Rows" localSheetId="14" hidden="1">'[21]MANU YTD '!#REF!</definedName>
    <definedName name="Z_12440248_25D5_47E8_B42E_DB2DCF1309C5_.wvu.Rows" localSheetId="11" hidden="1">'[21]MANU YTD '!#REF!</definedName>
    <definedName name="Z_12440248_25D5_47E8_B42E_DB2DCF1309C5_.wvu.Rows" localSheetId="13" hidden="1">'[21]MANU YTD '!#REF!</definedName>
    <definedName name="Z_12440248_25D5_47E8_B42E_DB2DCF1309C5_.wvu.Rows" hidden="1">'[21]MANU YTD '!#REF!</definedName>
    <definedName name="Z_45C1730E_6B27_11D5_B979_0050BA469DC7_.wvu.Rows" localSheetId="3" hidden="1">'[21]MANU YTD '!#REF!</definedName>
    <definedName name="Z_45C1730E_6B27_11D5_B979_0050BA469DC7_.wvu.Rows" localSheetId="2" hidden="1">'[21]MANU YTD '!#REF!</definedName>
    <definedName name="Z_45C1730E_6B27_11D5_B979_0050BA469DC7_.wvu.Rows" localSheetId="14" hidden="1">'[21]MANU YTD '!#REF!</definedName>
    <definedName name="Z_45C1730E_6B27_11D5_B979_0050BA469DC7_.wvu.Rows" localSheetId="11" hidden="1">'[21]MANU YTD '!#REF!</definedName>
    <definedName name="Z_45C1730E_6B27_11D5_B979_0050BA469DC7_.wvu.Rows" localSheetId="13" hidden="1">'[21]MANU YTD '!#REF!</definedName>
    <definedName name="Z_45C1730E_6B27_11D5_B979_0050BA469DC7_.wvu.Rows" hidden="1">'[21]MANU YTD '!#REF!</definedName>
    <definedName name="Z_48B478AD_5F10_11D5_9FB6_008048D81153_.wvu.Rows" localSheetId="3" hidden="1">'[21]MANU YTD '!#REF!</definedName>
    <definedName name="Z_48B478AD_5F10_11D5_9FB6_008048D81153_.wvu.Rows" localSheetId="2" hidden="1">'[21]MANU YTD '!#REF!</definedName>
    <definedName name="Z_48B478AD_5F10_11D5_9FB6_008048D81153_.wvu.Rows" localSheetId="14" hidden="1">'[21]MANU YTD '!#REF!</definedName>
    <definedName name="Z_48B478AD_5F10_11D5_9FB6_008048D81153_.wvu.Rows" localSheetId="11" hidden="1">'[21]MANU YTD '!#REF!</definedName>
    <definedName name="Z_48B478AD_5F10_11D5_9FB6_008048D81153_.wvu.Rows" localSheetId="13" hidden="1">'[21]MANU YTD '!#REF!</definedName>
    <definedName name="Z_48B478AD_5F10_11D5_9FB6_008048D81153_.wvu.Rows" hidden="1">'[21]MANU YTD '!#REF!</definedName>
    <definedName name="Z_4AC31E20_2858_11D2_9003_00609773139B_.wvu.PrintTitles" localSheetId="14" hidden="1">#REF!</definedName>
    <definedName name="Z_4AC31E20_2858_11D2_9003_00609773139B_.wvu.PrintTitles" localSheetId="13" hidden="1">#REF!</definedName>
    <definedName name="Z_4AC31E20_2858_11D2_9003_00609773139B_.wvu.PrintTitles" hidden="1">#REF!</definedName>
    <definedName name="Z_4B17CDC0_CA3E_11D2_8C74_006097E13547_.wvu.PrintTitles" localSheetId="14" hidden="1">#REF!</definedName>
    <definedName name="Z_4B17CDC0_CA3E_11D2_8C74_006097E13547_.wvu.PrintTitles" localSheetId="13" hidden="1">#REF!</definedName>
    <definedName name="Z_4B17CDC0_CA3E_11D2_8C74_006097E13547_.wvu.PrintTitles" hidden="1">#REF!</definedName>
    <definedName name="Z_8C45472D_5F15_11D5_8673_0050BA8BA72F_.wvu.Rows" localSheetId="3" hidden="1">'[21]MANU YTD '!#REF!</definedName>
    <definedName name="Z_8C45472D_5F15_11D5_8673_0050BA8BA72F_.wvu.Rows" localSheetId="2" hidden="1">'[21]MANU YTD '!#REF!</definedName>
    <definedName name="Z_8C45472D_5F15_11D5_8673_0050BA8BA72F_.wvu.Rows" localSheetId="14" hidden="1">'[21]MANU YTD '!#REF!</definedName>
    <definedName name="Z_8C45472D_5F15_11D5_8673_0050BA8BA72F_.wvu.Rows" localSheetId="11" hidden="1">'[21]MANU YTD '!#REF!</definedName>
    <definedName name="Z_8C45472D_5F15_11D5_8673_0050BA8BA72F_.wvu.Rows" localSheetId="13" hidden="1">'[21]MANU YTD '!#REF!</definedName>
    <definedName name="Z_8C45472D_5F15_11D5_8673_0050BA8BA72F_.wvu.Rows" hidden="1">'[21]MANU YTD '!#REF!</definedName>
    <definedName name="Z_9D561520_CA29_11D2_8A92_00105A646D8B_.wvu.PrintTitles" localSheetId="14" hidden="1">#REF!</definedName>
    <definedName name="Z_9D561520_CA29_11D2_8A92_00105A646D8B_.wvu.PrintTitles" localSheetId="13" hidden="1">#REF!</definedName>
    <definedName name="Z_9D561520_CA29_11D2_8A92_00105A646D8B_.wvu.PrintTitles" hidden="1">#REF!</definedName>
    <definedName name="Z_C12C2348_6A2F_11D5_B979_0050BA469DC7_.wvu.Rows" localSheetId="3" hidden="1">'[21]MANU YTD '!#REF!</definedName>
    <definedName name="Z_C12C2348_6A2F_11D5_B979_0050BA469DC7_.wvu.Rows" localSheetId="2" hidden="1">'[21]MANU YTD '!#REF!</definedName>
    <definedName name="Z_C12C2348_6A2F_11D5_B979_0050BA469DC7_.wvu.Rows" localSheetId="14" hidden="1">'[21]MANU YTD '!#REF!</definedName>
    <definedName name="Z_C12C2348_6A2F_11D5_B979_0050BA469DC7_.wvu.Rows" localSheetId="11" hidden="1">'[21]MANU YTD '!#REF!</definedName>
    <definedName name="Z_C12C2348_6A2F_11D5_B979_0050BA469DC7_.wvu.Rows" localSheetId="13" hidden="1">'[21]MANU YTD '!#REF!</definedName>
    <definedName name="Z_C12C2348_6A2F_11D5_B979_0050BA469DC7_.wvu.Rows" hidden="1">'[21]MANU YTD '!#REF!</definedName>
    <definedName name="Z_D941B1FA_7C65_11D5_B124_0050BA8BACAE_.wvu.Rows" localSheetId="3" hidden="1">'[21]MANU YTD '!#REF!</definedName>
    <definedName name="Z_D941B1FA_7C65_11D5_B124_0050BA8BACAE_.wvu.Rows" localSheetId="2" hidden="1">'[21]MANU YTD '!#REF!</definedName>
    <definedName name="Z_D941B1FA_7C65_11D5_B124_0050BA8BACAE_.wvu.Rows" localSheetId="14" hidden="1">'[21]MANU YTD '!#REF!</definedName>
    <definedName name="Z_D941B1FA_7C65_11D5_B124_0050BA8BACAE_.wvu.Rows" localSheetId="11" hidden="1">'[21]MANU YTD '!#REF!</definedName>
    <definedName name="Z_D941B1FA_7C65_11D5_B124_0050BA8BACAE_.wvu.Rows" localSheetId="13" hidden="1">'[21]MANU YTD '!#REF!</definedName>
    <definedName name="Z_D941B1FA_7C65_11D5_B124_0050BA8BACAE_.wvu.Rows" hidden="1">'[21]MANU YTD '!#REF!</definedName>
    <definedName name="Z_F2F5FD0A_AB48_11D5_AF26_006097B14B24_.wvu.Rows" localSheetId="3" hidden="1">'[21]MANU YTD '!#REF!</definedName>
    <definedName name="Z_F2F5FD0A_AB48_11D5_AF26_006097B14B24_.wvu.Rows" localSheetId="2" hidden="1">'[21]MANU YTD '!#REF!</definedName>
    <definedName name="Z_F2F5FD0A_AB48_11D5_AF26_006097B14B24_.wvu.Rows" localSheetId="14" hidden="1">'[21]MANU YTD '!#REF!</definedName>
    <definedName name="Z_F2F5FD0A_AB48_11D5_AF26_006097B14B24_.wvu.Rows" localSheetId="11" hidden="1">'[21]MANU YTD '!#REF!</definedName>
    <definedName name="Z_F2F5FD0A_AB48_11D5_AF26_006097B14B24_.wvu.Rows" localSheetId="13" hidden="1">'[21]MANU YTD '!#REF!</definedName>
    <definedName name="Z_F2F5FD0A_AB48_11D5_AF26_006097B14B24_.wvu.Rows" hidden="1">'[21]MANU YTD '!#REF!</definedName>
    <definedName name="เงินเดือน" localSheetId="0" hidden="1">{"'Eng (page2)'!$A$1:$D$52"}</definedName>
    <definedName name="เงินเดือน" localSheetId="3" hidden="1">{"'Eng (page2)'!$A$1:$D$52"}</definedName>
    <definedName name="เงินเดือน" localSheetId="2" hidden="1">{"'Eng (page2)'!$A$1:$D$52"}</definedName>
    <definedName name="เงินเดือน" localSheetId="14" hidden="1">{"'Eng (page2)'!$A$1:$D$52"}</definedName>
    <definedName name="เงินเดือน" localSheetId="13" hidden="1">{"'Eng (page2)'!$A$1:$D$52"}</definedName>
    <definedName name="เงินเดือน" hidden="1">{"'Eng (page2)'!$A$1:$D$52"}</definedName>
    <definedName name="บ้าน" localSheetId="14">#REF!</definedName>
    <definedName name="บ้าน" localSheetId="13">#REF!</definedName>
    <definedName name="บ้าน">#REF!</definedName>
    <definedName name="ฟ31" localSheetId="14">#REF!</definedName>
    <definedName name="ฟ31" localSheetId="13">#REF!</definedName>
    <definedName name="ฟ31">#REF!</definedName>
    <definedName name="ฟ80" localSheetId="14">#REF!</definedName>
    <definedName name="ฟ80" localSheetId="13">#REF!</definedName>
    <definedName name="ฟ80">#REF!</definedName>
    <definedName name="ภงด1" localSheetId="0">'Cash Flows Q1''2012'!ภงด1</definedName>
    <definedName name="ภงด1" localSheetId="3">'Cash Flows Q2''2012'!ภงด1</definedName>
    <definedName name="ภงด1" localSheetId="2">'Cash Flows Q2''2013'!ภงด1</definedName>
    <definedName name="ภงด1" localSheetId="14">งบกระแสเงินสด!ภงด1</definedName>
    <definedName name="ภงด1" localSheetId="13">#N/A</definedName>
    <definedName name="ภงด1">ภงด1</definedName>
    <definedName name="มูลค่าหุ้น_หุ้นละ_บาท" localSheetId="3">[22]PL!#REF!</definedName>
    <definedName name="มูลค่าหุ้น_หุ้นละ_บาท" localSheetId="2">[22]PL!#REF!</definedName>
    <definedName name="มูลค่าหุ้น_หุ้นละ_บาท" localSheetId="14">[22]PL!#REF!</definedName>
    <definedName name="มูลค่าหุ้น_หุ้นละ_บาท" localSheetId="11">[22]PL!#REF!</definedName>
    <definedName name="มูลค่าหุ้น_หุ้นละ_บาท" localSheetId="13">[22]PL!#REF!</definedName>
    <definedName name="มูลค่าหุ้น_หุ้นละ_บาท">[22]PL!#REF!</definedName>
    <definedName name="ยอดต้นปี_ณ_วันที่_1_มกราคม_2547" localSheetId="3">#REF!</definedName>
    <definedName name="ยอดต้นปี_ณ_วันที่_1_มกราคม_2547" localSheetId="2">#REF!</definedName>
    <definedName name="ยอดต้นปี_ณ_วันที่_1_มกราคม_2547" localSheetId="14">#REF!</definedName>
    <definedName name="ยอดต้นปี_ณ_วันที่_1_มกราคม_2547" localSheetId="13">#REF!</definedName>
    <definedName name="ยอดต้นปี_ณ_วันที่_1_มกราคม_2547">#REF!</definedName>
    <definedName name="ยังไม่ได้จัดสรร" localSheetId="3">#REF!</definedName>
    <definedName name="ยังไม่ได้จัดสรร" localSheetId="2">#REF!</definedName>
    <definedName name="ยังไม่ได้จัดสรร" localSheetId="14">#REF!</definedName>
    <definedName name="ยังไม่ได้จัดสรร" localSheetId="13">#REF!</definedName>
    <definedName name="ยังไม่ได้จัดสรร">#REF!</definedName>
    <definedName name="อ" localSheetId="14">#REF!</definedName>
    <definedName name="อ" localSheetId="11">#REF!</definedName>
    <definedName name="อ" localSheetId="13">#REF!</definedName>
    <definedName name="อ">#REF!</definedName>
  </definedNames>
  <calcPr calcId="145621"/>
</workbook>
</file>

<file path=xl/calcChain.xml><?xml version="1.0" encoding="utf-8"?>
<calcChain xmlns="http://schemas.openxmlformats.org/spreadsheetml/2006/main">
  <c r="F30" i="50" l="1"/>
  <c r="J91" i="1"/>
  <c r="L30" i="54" l="1"/>
  <c r="H32" i="54" l="1"/>
  <c r="L54" i="1"/>
  <c r="F57" i="54" l="1"/>
  <c r="J32" i="54"/>
  <c r="F32" i="54"/>
  <c r="J30" i="54"/>
  <c r="F30" i="54"/>
  <c r="M25" i="49"/>
  <c r="J92" i="1"/>
  <c r="F91" i="1"/>
  <c r="F92" i="1" s="1"/>
  <c r="J60" i="1"/>
  <c r="J61" i="1" s="1"/>
  <c r="F61" i="1"/>
  <c r="F60" i="1"/>
  <c r="J54" i="1"/>
  <c r="F54" i="1"/>
  <c r="J25" i="1"/>
  <c r="J24" i="1"/>
  <c r="F25" i="1"/>
  <c r="F24" i="1"/>
  <c r="F16" i="1"/>
  <c r="J16" i="1"/>
  <c r="N27" i="50" l="1"/>
  <c r="L27" i="50"/>
  <c r="M29" i="49" l="1"/>
  <c r="K27" i="49" l="1"/>
  <c r="N19" i="50" l="1"/>
  <c r="L61" i="1"/>
  <c r="H61" i="1"/>
  <c r="L16" i="1"/>
  <c r="L25" i="1" s="1"/>
  <c r="H16" i="1"/>
  <c r="H25" i="1" s="1"/>
  <c r="M12" i="49"/>
  <c r="M14" i="49"/>
  <c r="M15" i="49"/>
  <c r="M17" i="49"/>
  <c r="M18" i="49"/>
  <c r="M19" i="49" s="1"/>
  <c r="K19" i="49"/>
  <c r="I19" i="49"/>
  <c r="G19" i="49"/>
  <c r="L19" i="50"/>
  <c r="F21" i="50"/>
  <c r="H21" i="50"/>
  <c r="M21" i="49"/>
  <c r="J226" i="40"/>
  <c r="J241" i="40"/>
  <c r="L87" i="40"/>
  <c r="L80" i="40"/>
  <c r="J97" i="40"/>
  <c r="L104" i="40"/>
  <c r="F331" i="40"/>
  <c r="L349" i="40"/>
  <c r="L285" i="40"/>
  <c r="L291" i="40"/>
  <c r="J285" i="40"/>
  <c r="J291" i="40"/>
  <c r="L276" i="40"/>
  <c r="J276" i="40"/>
  <c r="L257" i="40"/>
  <c r="L260" i="40"/>
  <c r="J257" i="40"/>
  <c r="J260" i="40"/>
  <c r="H257" i="40"/>
  <c r="H260" i="40"/>
  <c r="L250" i="40"/>
  <c r="L241" i="40"/>
  <c r="L214" i="40"/>
  <c r="J214" i="40"/>
  <c r="L194" i="40"/>
  <c r="J194" i="40"/>
  <c r="L179" i="40"/>
  <c r="J179" i="40"/>
  <c r="L97" i="40"/>
  <c r="L69" i="40"/>
  <c r="L55" i="40"/>
  <c r="L57" i="40"/>
  <c r="J55" i="40"/>
  <c r="J57" i="40"/>
  <c r="H48" i="36"/>
  <c r="H14" i="36"/>
  <c r="H20" i="36"/>
  <c r="H23" i="36"/>
  <c r="H17" i="36"/>
  <c r="H36" i="36"/>
  <c r="H27" i="36"/>
  <c r="H43" i="36"/>
  <c r="H55" i="36"/>
  <c r="H52" i="36"/>
  <c r="H62" i="36"/>
  <c r="H70" i="36"/>
  <c r="B30" i="39"/>
  <c r="B36" i="39"/>
  <c r="K36" i="39"/>
  <c r="D36" i="39"/>
  <c r="F115" i="39"/>
  <c r="B14" i="39"/>
  <c r="B20" i="39"/>
  <c r="K20" i="39"/>
  <c r="F20" i="39"/>
  <c r="D112" i="39"/>
  <c r="B23" i="39"/>
  <c r="B17" i="39"/>
  <c r="B70" i="39"/>
  <c r="B27" i="39"/>
  <c r="B43" i="39"/>
  <c r="K43" i="39"/>
  <c r="F43" i="39"/>
  <c r="D118" i="39"/>
  <c r="B55" i="39"/>
  <c r="K55" i="39"/>
  <c r="F55" i="39"/>
  <c r="D119" i="39"/>
  <c r="B52" i="39"/>
  <c r="K52" i="39"/>
  <c r="D52" i="39"/>
  <c r="F120" i="39"/>
  <c r="H120" i="39"/>
  <c r="B62" i="39"/>
  <c r="K62" i="39"/>
  <c r="F62" i="39"/>
  <c r="D121" i="39"/>
  <c r="B48" i="39"/>
  <c r="B46" i="39"/>
  <c r="B40" i="39"/>
  <c r="O12" i="39"/>
  <c r="H82" i="39"/>
  <c r="K82" i="39"/>
  <c r="B57" i="39"/>
  <c r="K57" i="39"/>
  <c r="D57" i="39"/>
  <c r="I57" i="39"/>
  <c r="B38" i="39"/>
  <c r="B90" i="39"/>
  <c r="B25" i="39"/>
  <c r="B11" i="39"/>
  <c r="B9" i="39"/>
  <c r="H147" i="39"/>
  <c r="H11" i="39"/>
  <c r="K11" i="39"/>
  <c r="P12" i="39"/>
  <c r="O25" i="39"/>
  <c r="F30" i="39"/>
  <c r="F31" i="39"/>
  <c r="D104" i="39"/>
  <c r="H104" i="39"/>
  <c r="D31" i="39"/>
  <c r="O31" i="39"/>
  <c r="P31" i="39"/>
  <c r="H38" i="39"/>
  <c r="H58" i="39"/>
  <c r="H59" i="39"/>
  <c r="H60" i="39"/>
  <c r="K65" i="39"/>
  <c r="D65" i="39"/>
  <c r="F138" i="39"/>
  <c r="K67" i="39"/>
  <c r="F67" i="39"/>
  <c r="I67" i="39"/>
  <c r="K72" i="39"/>
  <c r="F72" i="39"/>
  <c r="B74" i="39"/>
  <c r="H74" i="39"/>
  <c r="K76" i="39"/>
  <c r="D78" i="39"/>
  <c r="H78" i="39"/>
  <c r="K78" i="39"/>
  <c r="F78" i="39"/>
  <c r="I79" i="39"/>
  <c r="K79" i="39"/>
  <c r="K80" i="39"/>
  <c r="D80" i="39"/>
  <c r="D82" i="39"/>
  <c r="D83" i="39"/>
  <c r="K86" i="39"/>
  <c r="D86" i="39"/>
  <c r="I86" i="39"/>
  <c r="H89" i="39"/>
  <c r="K89" i="39"/>
  <c r="F99" i="39"/>
  <c r="D103" i="39"/>
  <c r="H103" i="39"/>
  <c r="F103" i="39"/>
  <c r="F105" i="39"/>
  <c r="D126" i="39"/>
  <c r="D106" i="39"/>
  <c r="D107" i="39"/>
  <c r="H107" i="39"/>
  <c r="A111" i="39"/>
  <c r="A113" i="39"/>
  <c r="H124" i="39"/>
  <c r="A130" i="39"/>
  <c r="A131" i="39"/>
  <c r="H131" i="39"/>
  <c r="A137" i="39"/>
  <c r="H137" i="39"/>
  <c r="A138" i="39"/>
  <c r="F139" i="39"/>
  <c r="A141" i="39"/>
  <c r="A142" i="39"/>
  <c r="H150" i="39"/>
  <c r="B52" i="36"/>
  <c r="K52" i="36" s="1"/>
  <c r="D52" i="36" s="1"/>
  <c r="O30" i="36"/>
  <c r="B14" i="36"/>
  <c r="K14" i="36" s="1"/>
  <c r="B20" i="36"/>
  <c r="K20" i="36" s="1"/>
  <c r="B23" i="36"/>
  <c r="K23" i="36" s="1"/>
  <c r="B17" i="36"/>
  <c r="K17" i="36" s="1"/>
  <c r="F17" i="36" s="1"/>
  <c r="B36" i="36"/>
  <c r="K36" i="36" s="1"/>
  <c r="D36" i="36" s="1"/>
  <c r="B27" i="36"/>
  <c r="K27" i="36" s="1"/>
  <c r="D27" i="36" s="1"/>
  <c r="B43" i="36"/>
  <c r="K43" i="36" s="1"/>
  <c r="B55" i="36"/>
  <c r="K55" i="36" s="1"/>
  <c r="B62" i="36"/>
  <c r="B70" i="36"/>
  <c r="K70" i="36" s="1"/>
  <c r="O23" i="36"/>
  <c r="O25" i="36"/>
  <c r="F105" i="36"/>
  <c r="H105" i="36"/>
  <c r="O29" i="36"/>
  <c r="O31" i="36"/>
  <c r="P31" i="36"/>
  <c r="F125" i="36"/>
  <c r="H125" i="36"/>
  <c r="B48" i="36"/>
  <c r="O15" i="36" s="1"/>
  <c r="O19" i="36" s="1"/>
  <c r="F127" i="36" s="1"/>
  <c r="H127" i="36" s="1"/>
  <c r="H25" i="36"/>
  <c r="B25" i="36"/>
  <c r="K25" i="36" s="1"/>
  <c r="H72" i="36"/>
  <c r="K72" i="36"/>
  <c r="F72" i="36"/>
  <c r="H65" i="36"/>
  <c r="B65" i="36"/>
  <c r="K65" i="36" s="1"/>
  <c r="H40" i="36"/>
  <c r="B40" i="36"/>
  <c r="K40" i="36" s="1"/>
  <c r="H76" i="36"/>
  <c r="B76" i="36"/>
  <c r="K76" i="36" s="1"/>
  <c r="P9" i="36"/>
  <c r="K86" i="36"/>
  <c r="D86" i="36"/>
  <c r="H94" i="36"/>
  <c r="B84" i="36"/>
  <c r="D99" i="36"/>
  <c r="H99" i="36"/>
  <c r="F138" i="36"/>
  <c r="H138" i="36"/>
  <c r="H141" i="36"/>
  <c r="D30" i="36"/>
  <c r="F130" i="36"/>
  <c r="H130" i="36"/>
  <c r="H124" i="36"/>
  <c r="D107" i="36"/>
  <c r="H107" i="36"/>
  <c r="D100" i="36"/>
  <c r="H136" i="36"/>
  <c r="G67" i="34"/>
  <c r="G69" i="34"/>
  <c r="G68" i="34"/>
  <c r="H89" i="36"/>
  <c r="K89" i="36"/>
  <c r="H80" i="36"/>
  <c r="H78" i="36"/>
  <c r="H74" i="36"/>
  <c r="B74" i="36"/>
  <c r="K74" i="36" s="1"/>
  <c r="H67" i="36"/>
  <c r="B67" i="36"/>
  <c r="K67" i="36" s="1"/>
  <c r="H57" i="36"/>
  <c r="B57" i="36"/>
  <c r="K57" i="36" s="1"/>
  <c r="H46" i="36"/>
  <c r="H38" i="36"/>
  <c r="H90" i="36"/>
  <c r="B38" i="36"/>
  <c r="B90" i="36" s="1"/>
  <c r="H30" i="36"/>
  <c r="H11" i="36"/>
  <c r="H9" i="36"/>
  <c r="H149" i="36"/>
  <c r="B9" i="36"/>
  <c r="K9" i="36" s="1"/>
  <c r="B11" i="36"/>
  <c r="K11" i="36" s="1"/>
  <c r="O12" i="36"/>
  <c r="B30" i="36"/>
  <c r="K30" i="36" s="1"/>
  <c r="F30" i="36"/>
  <c r="D31" i="36"/>
  <c r="B46" i="36"/>
  <c r="K46" i="36" s="1"/>
  <c r="H58" i="36"/>
  <c r="H59" i="36"/>
  <c r="H60" i="36"/>
  <c r="B78" i="36"/>
  <c r="I78" i="36" s="1"/>
  <c r="D78" i="36"/>
  <c r="F78" i="36"/>
  <c r="I79" i="36"/>
  <c r="K79" i="36"/>
  <c r="B80" i="36"/>
  <c r="K80" i="36" s="1"/>
  <c r="D82" i="36"/>
  <c r="K82" i="36"/>
  <c r="D83" i="36"/>
  <c r="F99" i="36"/>
  <c r="D103" i="36"/>
  <c r="H103" i="36"/>
  <c r="F103" i="36"/>
  <c r="A111" i="36"/>
  <c r="A113" i="36"/>
  <c r="A130" i="36"/>
  <c r="A131" i="36"/>
  <c r="A136" i="36"/>
  <c r="A137" i="36"/>
  <c r="A140" i="36"/>
  <c r="A141" i="36"/>
  <c r="H46" i="30"/>
  <c r="B46" i="30"/>
  <c r="O29" i="30"/>
  <c r="H52" i="30"/>
  <c r="B52" i="30"/>
  <c r="H94" i="30"/>
  <c r="D99" i="30"/>
  <c r="H99" i="30"/>
  <c r="H108" i="30"/>
  <c r="H127" i="30"/>
  <c r="H82" i="30"/>
  <c r="K82" i="30"/>
  <c r="H40" i="30"/>
  <c r="K40" i="30"/>
  <c r="B40" i="30"/>
  <c r="D135" i="30"/>
  <c r="H135" i="30"/>
  <c r="F138" i="30"/>
  <c r="H138" i="30"/>
  <c r="H14" i="30"/>
  <c r="K14" i="30"/>
  <c r="D14" i="30"/>
  <c r="B14" i="30"/>
  <c r="H20" i="30"/>
  <c r="B20" i="30"/>
  <c r="H23" i="30"/>
  <c r="K23" i="30"/>
  <c r="B23" i="30"/>
  <c r="H17" i="30"/>
  <c r="B17" i="30"/>
  <c r="H36" i="30"/>
  <c r="K36" i="30"/>
  <c r="D36" i="30"/>
  <c r="F114" i="30"/>
  <c r="B36" i="30"/>
  <c r="H27" i="30"/>
  <c r="K27" i="30"/>
  <c r="B27" i="30"/>
  <c r="H43" i="30"/>
  <c r="B43" i="30"/>
  <c r="H55" i="30"/>
  <c r="K55" i="30"/>
  <c r="B55" i="30"/>
  <c r="H62" i="30"/>
  <c r="B62" i="30"/>
  <c r="H70" i="30"/>
  <c r="B70" i="30"/>
  <c r="H72" i="30"/>
  <c r="K72" i="30"/>
  <c r="B72" i="30"/>
  <c r="F99" i="30"/>
  <c r="B48" i="30"/>
  <c r="O15" i="30"/>
  <c r="O19" i="30"/>
  <c r="F126" i="30"/>
  <c r="H126" i="30"/>
  <c r="O17" i="30"/>
  <c r="H25" i="30"/>
  <c r="B25" i="30"/>
  <c r="F129" i="30"/>
  <c r="H129" i="30"/>
  <c r="B9" i="30"/>
  <c r="H143" i="30"/>
  <c r="H9" i="30"/>
  <c r="D136" i="30"/>
  <c r="H136" i="30"/>
  <c r="F137" i="30"/>
  <c r="H137" i="30"/>
  <c r="D102" i="30"/>
  <c r="H102" i="30"/>
  <c r="F102" i="30"/>
  <c r="D103" i="30"/>
  <c r="H103" i="30"/>
  <c r="F104" i="30"/>
  <c r="H104" i="30"/>
  <c r="D106" i="30"/>
  <c r="H106" i="30"/>
  <c r="H74" i="30"/>
  <c r="H67" i="30"/>
  <c r="H65" i="30"/>
  <c r="K65" i="30"/>
  <c r="B83" i="30"/>
  <c r="B84" i="30"/>
  <c r="H86" i="30"/>
  <c r="B86" i="30"/>
  <c r="B89" i="30"/>
  <c r="H89" i="30"/>
  <c r="B80" i="30"/>
  <c r="B79" i="30"/>
  <c r="H79" i="30"/>
  <c r="K79" i="30"/>
  <c r="B78" i="30"/>
  <c r="H78" i="30"/>
  <c r="B76" i="30"/>
  <c r="B74" i="30"/>
  <c r="B57" i="30"/>
  <c r="B38" i="30"/>
  <c r="B30" i="30"/>
  <c r="I30" i="30"/>
  <c r="H30" i="30"/>
  <c r="B11" i="30"/>
  <c r="H38" i="30"/>
  <c r="H80" i="30"/>
  <c r="K80" i="30"/>
  <c r="H76" i="30"/>
  <c r="H48" i="30"/>
  <c r="K48" i="30"/>
  <c r="D48" i="30"/>
  <c r="H11" i="30"/>
  <c r="K11" i="30"/>
  <c r="D11" i="30"/>
  <c r="O12" i="30"/>
  <c r="P12" i="30"/>
  <c r="O25" i="30"/>
  <c r="F30" i="30"/>
  <c r="D31" i="30"/>
  <c r="H58" i="30"/>
  <c r="H59" i="30"/>
  <c r="H60" i="30"/>
  <c r="D78" i="30"/>
  <c r="F78" i="30"/>
  <c r="I78" i="30"/>
  <c r="D82" i="30"/>
  <c r="D83" i="30"/>
  <c r="B94" i="30"/>
  <c r="K94" i="30"/>
  <c r="A110" i="30"/>
  <c r="A112" i="30"/>
  <c r="H123" i="30"/>
  <c r="A129" i="30"/>
  <c r="A130" i="30"/>
  <c r="A135" i="30"/>
  <c r="A136" i="30"/>
  <c r="D72" i="39"/>
  <c r="I72" i="39"/>
  <c r="F76" i="39"/>
  <c r="D141" i="39"/>
  <c r="H141" i="39"/>
  <c r="D76" i="39"/>
  <c r="I76" i="39"/>
  <c r="K9" i="39"/>
  <c r="D9" i="39"/>
  <c r="D106" i="36"/>
  <c r="H106" i="36"/>
  <c r="F86" i="36"/>
  <c r="I86" i="36"/>
  <c r="D20" i="39"/>
  <c r="I20" i="39"/>
  <c r="K38" i="39"/>
  <c r="K17" i="39"/>
  <c r="F17" i="39"/>
  <c r="D114" i="39"/>
  <c r="H114" i="39"/>
  <c r="K14" i="39"/>
  <c r="D14" i="39"/>
  <c r="F111" i="39"/>
  <c r="H111" i="39"/>
  <c r="D17" i="39"/>
  <c r="F114" i="39"/>
  <c r="K20" i="30"/>
  <c r="F20" i="30"/>
  <c r="D111" i="30"/>
  <c r="H111" i="30"/>
  <c r="D43" i="39"/>
  <c r="H94" i="39"/>
  <c r="H99" i="39"/>
  <c r="H109" i="39"/>
  <c r="H128" i="39"/>
  <c r="F84" i="39"/>
  <c r="H83" i="39"/>
  <c r="D135" i="36"/>
  <c r="H135" i="36"/>
  <c r="O17" i="36"/>
  <c r="F84" i="36"/>
  <c r="H83" i="36"/>
  <c r="K83" i="36"/>
  <c r="K94" i="36"/>
  <c r="K74" i="39"/>
  <c r="H115" i="39"/>
  <c r="F80" i="39"/>
  <c r="I80" i="39"/>
  <c r="K40" i="39"/>
  <c r="D40" i="39"/>
  <c r="D136" i="39"/>
  <c r="F57" i="39"/>
  <c r="K25" i="39"/>
  <c r="D25" i="39"/>
  <c r="F31" i="36"/>
  <c r="D104" i="36"/>
  <c r="H104" i="36"/>
  <c r="P12" i="36"/>
  <c r="K48" i="39"/>
  <c r="D48" i="39"/>
  <c r="I48" i="39"/>
  <c r="O15" i="39"/>
  <c r="O19" i="39"/>
  <c r="F127" i="39"/>
  <c r="H127" i="39"/>
  <c r="D62" i="39"/>
  <c r="F121" i="39"/>
  <c r="H121" i="39"/>
  <c r="K27" i="39"/>
  <c r="F27" i="39"/>
  <c r="K70" i="39"/>
  <c r="F70" i="39"/>
  <c r="O7" i="39"/>
  <c r="O8" i="39"/>
  <c r="D30" i="39"/>
  <c r="F130" i="39"/>
  <c r="H130" i="39"/>
  <c r="H132" i="39"/>
  <c r="K30" i="39"/>
  <c r="F140" i="39"/>
  <c r="H140" i="39"/>
  <c r="I52" i="39"/>
  <c r="F9" i="39"/>
  <c r="F112" i="39"/>
  <c r="H112" i="39"/>
  <c r="K46" i="39"/>
  <c r="D46" i="39"/>
  <c r="I46" i="39"/>
  <c r="I78" i="39"/>
  <c r="F65" i="39"/>
  <c r="D138" i="39"/>
  <c r="K23" i="39"/>
  <c r="D23" i="39"/>
  <c r="F23" i="39"/>
  <c r="D113" i="39"/>
  <c r="I9" i="39"/>
  <c r="F46" i="39"/>
  <c r="D135" i="39"/>
  <c r="H135" i="39"/>
  <c r="H144" i="39"/>
  <c r="D70" i="39"/>
  <c r="I70" i="39"/>
  <c r="F122" i="39"/>
  <c r="H122" i="39"/>
  <c r="I65" i="39"/>
  <c r="F48" i="30"/>
  <c r="I48" i="30"/>
  <c r="H84" i="30"/>
  <c r="K84" i="30"/>
  <c r="D27" i="39"/>
  <c r="I27" i="39"/>
  <c r="D126" i="36"/>
  <c r="H126" i="36"/>
  <c r="K43" i="30"/>
  <c r="D43" i="30"/>
  <c r="F116" i="39"/>
  <c r="H116" i="39"/>
  <c r="F43" i="30"/>
  <c r="D117" i="30"/>
  <c r="F14" i="30"/>
  <c r="F11" i="30"/>
  <c r="I11" i="30"/>
  <c r="K78" i="30"/>
  <c r="K83" i="30"/>
  <c r="K94" i="39"/>
  <c r="I25" i="39"/>
  <c r="I30" i="39"/>
  <c r="F84" i="30"/>
  <c r="F36" i="39"/>
  <c r="I36" i="39"/>
  <c r="H90" i="39"/>
  <c r="I79" i="30"/>
  <c r="F40" i="39"/>
  <c r="I40" i="39"/>
  <c r="D55" i="39"/>
  <c r="I55" i="39"/>
  <c r="I43" i="39"/>
  <c r="F118" i="39"/>
  <c r="H118" i="39"/>
  <c r="I17" i="39"/>
  <c r="K25" i="30"/>
  <c r="D25" i="30"/>
  <c r="D72" i="36"/>
  <c r="I72" i="36"/>
  <c r="F14" i="39"/>
  <c r="I14" i="39"/>
  <c r="F25" i="39"/>
  <c r="F48" i="39"/>
  <c r="K38" i="30"/>
  <c r="K30" i="30"/>
  <c r="K57" i="30"/>
  <c r="F57" i="30"/>
  <c r="D125" i="30"/>
  <c r="H125" i="30"/>
  <c r="F25" i="30"/>
  <c r="F130" i="30"/>
  <c r="H130" i="30"/>
  <c r="H131" i="30"/>
  <c r="I25" i="30"/>
  <c r="F80" i="30"/>
  <c r="D80" i="30"/>
  <c r="I80" i="30"/>
  <c r="D55" i="30"/>
  <c r="F118" i="30"/>
  <c r="H118" i="30"/>
  <c r="F55" i="30"/>
  <c r="D118" i="30"/>
  <c r="D27" i="30"/>
  <c r="F27" i="30"/>
  <c r="D115" i="30"/>
  <c r="D40" i="30"/>
  <c r="F40" i="30"/>
  <c r="D20" i="30"/>
  <c r="I20" i="30"/>
  <c r="H90" i="30"/>
  <c r="K89" i="30"/>
  <c r="K74" i="30"/>
  <c r="K62" i="30"/>
  <c r="K52" i="30"/>
  <c r="D52" i="30"/>
  <c r="F119" i="30"/>
  <c r="H119" i="30"/>
  <c r="K46" i="30"/>
  <c r="H146" i="39"/>
  <c r="H148" i="39"/>
  <c r="H151" i="39"/>
  <c r="K76" i="30"/>
  <c r="K86" i="30"/>
  <c r="K70" i="30"/>
  <c r="F113" i="39"/>
  <c r="I23" i="39"/>
  <c r="F117" i="30"/>
  <c r="H117" i="30"/>
  <c r="I43" i="30"/>
  <c r="D23" i="30"/>
  <c r="F23" i="30"/>
  <c r="D112" i="30"/>
  <c r="K83" i="39"/>
  <c r="H84" i="39"/>
  <c r="K84" i="39"/>
  <c r="F72" i="30"/>
  <c r="D72" i="30"/>
  <c r="D105" i="30"/>
  <c r="H105" i="30"/>
  <c r="O31" i="30"/>
  <c r="P31" i="30"/>
  <c r="F124" i="30"/>
  <c r="H124" i="30"/>
  <c r="D57" i="30"/>
  <c r="I57" i="30"/>
  <c r="F36" i="30"/>
  <c r="B90" i="30"/>
  <c r="D65" i="30"/>
  <c r="I65" i="30"/>
  <c r="F65" i="30"/>
  <c r="K17" i="30"/>
  <c r="H113" i="39"/>
  <c r="I67" i="30"/>
  <c r="K67" i="30"/>
  <c r="I14" i="30"/>
  <c r="I55" i="30"/>
  <c r="F119" i="39"/>
  <c r="H119" i="39"/>
  <c r="F110" i="30"/>
  <c r="H110" i="30"/>
  <c r="I62" i="39"/>
  <c r="H84" i="36"/>
  <c r="H146" i="30"/>
  <c r="K9" i="30"/>
  <c r="H109" i="36"/>
  <c r="F11" i="39"/>
  <c r="F91" i="39"/>
  <c r="D11" i="39"/>
  <c r="D46" i="30"/>
  <c r="F46" i="30"/>
  <c r="F76" i="30"/>
  <c r="D76" i="30"/>
  <c r="D70" i="30"/>
  <c r="F70" i="30"/>
  <c r="D121" i="30"/>
  <c r="F86" i="30"/>
  <c r="I84" i="30"/>
  <c r="D86" i="30"/>
  <c r="I40" i="30"/>
  <c r="F115" i="30"/>
  <c r="H115" i="30"/>
  <c r="I27" i="30"/>
  <c r="D62" i="30"/>
  <c r="F62" i="30"/>
  <c r="D120" i="30"/>
  <c r="H120" i="30"/>
  <c r="I52" i="30"/>
  <c r="D9" i="30"/>
  <c r="F9" i="30"/>
  <c r="F91" i="30"/>
  <c r="I84" i="39"/>
  <c r="D114" i="30"/>
  <c r="H114" i="30"/>
  <c r="I36" i="30"/>
  <c r="D91" i="39"/>
  <c r="I91" i="39"/>
  <c r="I11" i="39"/>
  <c r="I84" i="36"/>
  <c r="K84" i="36"/>
  <c r="D17" i="30"/>
  <c r="F17" i="30"/>
  <c r="D113" i="30"/>
  <c r="F112" i="30"/>
  <c r="H112" i="30"/>
  <c r="I23" i="30"/>
  <c r="I72" i="30"/>
  <c r="I62" i="30"/>
  <c r="I70" i="30"/>
  <c r="F121" i="30"/>
  <c r="H121" i="30"/>
  <c r="F134" i="30"/>
  <c r="H134" i="30"/>
  <c r="H140" i="30"/>
  <c r="H142" i="30"/>
  <c r="H144" i="30"/>
  <c r="H147" i="30"/>
  <c r="I46" i="30"/>
  <c r="I86" i="30"/>
  <c r="I76" i="30"/>
  <c r="F113" i="30"/>
  <c r="H113" i="30"/>
  <c r="I17" i="30"/>
  <c r="I9" i="30"/>
  <c r="D91" i="30"/>
  <c r="I91" i="30"/>
  <c r="H150" i="30"/>
  <c r="H149" i="30"/>
  <c r="K62" i="36"/>
  <c r="F62" i="36" s="1"/>
  <c r="D121" i="36" s="1"/>
  <c r="K48" i="36" l="1"/>
  <c r="F48" i="36" s="1"/>
  <c r="H146" i="36"/>
  <c r="I30" i="36"/>
  <c r="D48" i="36"/>
  <c r="I48" i="36" s="1"/>
  <c r="M27" i="49"/>
  <c r="D20" i="36"/>
  <c r="F112" i="36" s="1"/>
  <c r="H112" i="36" s="1"/>
  <c r="F20" i="36"/>
  <c r="I20" i="36" s="1"/>
  <c r="D62" i="36"/>
  <c r="D17" i="36"/>
  <c r="F114" i="36" s="1"/>
  <c r="H114" i="36" s="1"/>
  <c r="F36" i="36"/>
  <c r="D115" i="36" s="1"/>
  <c r="H115" i="36" s="1"/>
  <c r="F11" i="36"/>
  <c r="D11" i="36"/>
  <c r="D43" i="36"/>
  <c r="F118" i="36" s="1"/>
  <c r="F43" i="36"/>
  <c r="D118" i="36" s="1"/>
  <c r="D25" i="36"/>
  <c r="F131" i="36" s="1"/>
  <c r="H131" i="36" s="1"/>
  <c r="H132" i="36" s="1"/>
  <c r="F25" i="36"/>
  <c r="F55" i="36"/>
  <c r="D119" i="36" s="1"/>
  <c r="D55" i="36"/>
  <c r="F119" i="36" s="1"/>
  <c r="F27" i="36"/>
  <c r="I27" i="36" s="1"/>
  <c r="I17" i="36"/>
  <c r="I67" i="36"/>
  <c r="F116" i="36"/>
  <c r="H116" i="36" s="1"/>
  <c r="D46" i="36"/>
  <c r="F46" i="36"/>
  <c r="D57" i="36"/>
  <c r="I57" i="36" s="1"/>
  <c r="F57" i="36"/>
  <c r="D76" i="36"/>
  <c r="F76" i="36"/>
  <c r="D140" i="36" s="1"/>
  <c r="H140" i="36" s="1"/>
  <c r="F65" i="36"/>
  <c r="D137" i="36" s="1"/>
  <c r="D65" i="36"/>
  <c r="D23" i="36"/>
  <c r="F23" i="36"/>
  <c r="D113" i="36" s="1"/>
  <c r="H113" i="36" s="1"/>
  <c r="I52" i="36"/>
  <c r="F120" i="36"/>
  <c r="H120" i="36" s="1"/>
  <c r="D80" i="36"/>
  <c r="F80" i="36"/>
  <c r="F9" i="36"/>
  <c r="D9" i="36"/>
  <c r="F70" i="36"/>
  <c r="D70" i="36"/>
  <c r="F122" i="36" s="1"/>
  <c r="H122" i="36" s="1"/>
  <c r="F40" i="36"/>
  <c r="D40" i="36"/>
  <c r="D14" i="36"/>
  <c r="F14" i="36"/>
  <c r="K78" i="36"/>
  <c r="K38" i="36"/>
  <c r="I25" i="36" l="1"/>
  <c r="I80" i="36"/>
  <c r="H119" i="36"/>
  <c r="I11" i="36"/>
  <c r="I62" i="36"/>
  <c r="F121" i="36"/>
  <c r="H121" i="36" s="1"/>
  <c r="I70" i="36"/>
  <c r="I36" i="36"/>
  <c r="F91" i="36"/>
  <c r="H118" i="36"/>
  <c r="I43" i="36"/>
  <c r="I55" i="36"/>
  <c r="I9" i="36"/>
  <c r="F139" i="36"/>
  <c r="H139" i="36" s="1"/>
  <c r="I40" i="36"/>
  <c r="I14" i="36"/>
  <c r="F111" i="36"/>
  <c r="H111" i="36" s="1"/>
  <c r="I23" i="36"/>
  <c r="I76" i="36"/>
  <c r="I46" i="36"/>
  <c r="D91" i="36"/>
  <c r="I65" i="36"/>
  <c r="F137" i="36"/>
  <c r="H137" i="36" s="1"/>
  <c r="H143" i="36" l="1"/>
  <c r="H128" i="36"/>
  <c r="H145" i="36" s="1"/>
  <c r="H147" i="36" s="1"/>
  <c r="H150" i="36" s="1"/>
  <c r="I91" i="36"/>
</calcChain>
</file>

<file path=xl/sharedStrings.xml><?xml version="1.0" encoding="utf-8"?>
<sst xmlns="http://schemas.openxmlformats.org/spreadsheetml/2006/main" count="5356" uniqueCount="1806">
  <si>
    <t>Supplies Expenses - Account &amp; Finance</t>
  </si>
  <si>
    <t>6140113</t>
  </si>
  <si>
    <t>Copy machine Expenses - Account &amp; Finance</t>
  </si>
  <si>
    <t>6140114</t>
  </si>
  <si>
    <t>Miscellaneous Expenses - Account &amp; Finance</t>
  </si>
  <si>
    <t>6140115</t>
  </si>
  <si>
    <t>Rental Expenses (Account &amp; Finance)</t>
  </si>
  <si>
    <t>6140116</t>
  </si>
  <si>
    <t>Common charge (Account &amp; Finance)</t>
  </si>
  <si>
    <t>6140117</t>
  </si>
  <si>
    <t>Training and Development Employeee Expenses - Account &amp; Finance</t>
  </si>
  <si>
    <t>6140119</t>
  </si>
  <si>
    <t>Audit fee (Admin-Finance)</t>
  </si>
  <si>
    <t>6140122</t>
  </si>
  <si>
    <t>6140125</t>
  </si>
  <si>
    <t>Consultant Expense (Account &amp; Finance)</t>
  </si>
  <si>
    <t>6140128</t>
  </si>
  <si>
    <t>6140135</t>
  </si>
  <si>
    <t>Depreciaiton expense - Office decoration (Admin- Accounting)</t>
  </si>
  <si>
    <t>6140136</t>
  </si>
  <si>
    <t>Depreciation Expenses - Office Equipment (Account &amp; Finance)</t>
  </si>
  <si>
    <t>6140138</t>
  </si>
  <si>
    <t>Provident fund (Account &amp; Finance)</t>
  </si>
  <si>
    <t>6140139</t>
  </si>
  <si>
    <t>Depreciation Expense - Computer program</t>
  </si>
  <si>
    <t>6140143</t>
  </si>
  <si>
    <t>Postage Expenses - Account &amp; Finance</t>
  </si>
  <si>
    <t>55001</t>
  </si>
  <si>
    <t>Interest Expense - KK (Kiatnakin)</t>
  </si>
  <si>
    <t>55001.1</t>
  </si>
  <si>
    <t>55002</t>
  </si>
  <si>
    <t>Interest from loan - other</t>
  </si>
  <si>
    <t>55003</t>
  </si>
  <si>
    <t>6210101</t>
  </si>
  <si>
    <t>6210102</t>
  </si>
  <si>
    <t>6210103</t>
  </si>
  <si>
    <t>6210104</t>
  </si>
  <si>
    <t>38000</t>
  </si>
  <si>
    <t>54023</t>
  </si>
  <si>
    <t>Corporate income tax</t>
  </si>
  <si>
    <t>6140121</t>
  </si>
  <si>
    <t>6160101</t>
  </si>
  <si>
    <t>6160102</t>
  </si>
  <si>
    <t>Deferred income tax expenses</t>
  </si>
  <si>
    <t>OCI</t>
  </si>
  <si>
    <t>Acturial gain from employee benefit</t>
  </si>
  <si>
    <t>TB by Lead Q2'13</t>
  </si>
  <si>
    <t>Building in progress</t>
  </si>
  <si>
    <t>Qtr 4 2011</t>
  </si>
  <si>
    <t xml:space="preserve">Proceed from short - term loans from related parties </t>
  </si>
  <si>
    <t>30 กันยายน 2556</t>
  </si>
  <si>
    <t>บริษัท ริชี่ เพลซ 2002 จำกัด</t>
  </si>
  <si>
    <t>หมายเหตุประกอบงบการเงินระหว่างกาลแบบย่อ</t>
  </si>
  <si>
    <t>(เปรียบเทียบข้อมูลปี 2555)</t>
  </si>
  <si>
    <t>1.</t>
  </si>
  <si>
    <t>เกณฑ์ในการจัดทำงบการเงินระหว่างกาล</t>
  </si>
  <si>
    <t xml:space="preserve">     งบการเงินระหว่างกาลนี้จัดทำขึ้นตามมาตรฐานการบัญชีฉบับที่ 34 (ปรับปรุง 2552) เรื่อง งบการเงินระหว่างกาล โดยเลือกเสนองบการเงินระหว่างกาลแบบย่อ อย่างไรก็ตาม ได้มีการขยายการแสดงรายการในงบการเงิน เพิ่มเติมเช่นเดียวกับงบการเงินประจำปีซึ่งจัดทำขึ้นตามมาตรฐานการบัญชีฉบับที่ 1 (ปรับปรุง 2552) เรื่อง การนำเสนองบการเงิน </t>
  </si>
  <si>
    <t xml:space="preserve">     งบการเงินระหว่างกาล จัดทำขึ้นเพื่อให้ข้อมูลเพิ่มเติมจากงบการเงินประจำปีที่นำเสนอครั้งล่าสุด ดังนั้นจึงเน้นการให้ข้อมูลเกี่ยวกับกิจกรรม เหตุการณ์ และสถานการณ์ใหม่ๆ เพื่อไม่ให้ข้อมูลที่นำเสนอซ้ำซ้อนกับข้อมูลที่ได้รายงานไปแล้ว ผู้ใช้งบการเงินควรใช้งบการเงินระหว่างกาลนี้ควบคู่ไปกับงบการเงินสำหรับปีสิ้นสุดวันที่ 31 ธันวาคม 2555</t>
  </si>
  <si>
    <t xml:space="preserve">     งบการเงินระหว่างกาลฉบับนี้จัดทำขึ้นเป็นภาษาไทยตามมาตรฐานการบัญชีที่กำหนดในพระราชบัญญัติวิชาชีพบัญชี      พ.ศ. 2547 ซึ่งถือเป็นรายงานทางการเงินที่เป็นทางการตามกฎหมาย การแปลงบการเงินฉบับนี้เป็นภาษาอื่นให้ยึดถืองบการเงินฉบับภาษาไทย</t>
  </si>
  <si>
    <t xml:space="preserve">     งบการเงินระหว่างกาลนี้จัดทำขึ้นโดยใช้นโยบายการบัญชีและวิธีการคำนวณเช่นเดียวกับที่ใช้สำหรับการจัดทำงบการเงินสำหรับปีสิ้นสุดวันที่ 31 ธันวาคม 2555 ยกเว้นนโยบายการบัญชีที่เกี่ยวกับมาตรฐานการบัญชีดังต่อไปนี้</t>
  </si>
  <si>
    <t>มาตรฐานการบัญชีฉบับที่ 12 เรื่อง ภาษีเงินได้</t>
  </si>
  <si>
    <t xml:space="preserve">     ตามมาตรฐานฉบับนี้ บริษัทต้องระบุผลแตกต่างชั่วคราวที่เกิดจากความแตกต่างของมูลค่าสินทรัพย์และหนี้สินระหว่างเกณฑ์ทางบัญชีและภาษีอากร เพื่อรับรู้ผลกระทบทางภาษีเป็นสินทรัพย์หรือหนี้สินภาษีเงินได้รอการตัดบัญชีตามหลักเกณฑ์ที่กำหนด เริ่มตั้งแต่วันที่ 1 มกราคม 2556 บริษัทได้เปลี่ยนแปลงนโยบายการบัญชีดังกล่าวและปรับย้อนหลังงบการเงินของปีก่อนที่แสดงเป็นข้อมูลเปรียบเทียบเสมือนหนึ่งว่าบริษัทรับรู้ผลกระทบทางภาษีเป็นสินทรัพย์หรือหนี้สินภาษีเงินได้รอการตัดบัญชีมาโดยตลอดในปีก่อนๆ </t>
  </si>
  <si>
    <t xml:space="preserve">     ค่าใช้จ่ายภาษีเงินได้สำหรับงวด ประกอบด้วย ภาษีเงินได้ปัจจุบันและภาษีเงินได้รอการตัดบัญชี ภาษีเงินได้ปัจจุบันและภาษีเงินได้รอการตัดบัญชีรับรู้ในกำไรหรือขาดทุน เว้นแต่ในส่วนที่เกี่ยวกับรายการที่รับรู้โดยตรงในส่วนของผู้ถือหุ้นหรือกำไรขาดทุนเบ็ดเสร็จอื่น</t>
  </si>
  <si>
    <t>ภาษีเงินได้ปัจจุบัน</t>
  </si>
  <si>
    <t xml:space="preserve">     ภาษีเงินได้ปัจจุบัน ได้แก่ ภาษีที่คาดว่าจะจ่ายชำระหรือได้รับชำระ โดยคำนวณจากกำไรหรือขาดทุนประจำงวดที่ต้องเสียภาษี โดยใช้อัตราภาษีที่ประกาศใช้หรือที่คาดว่ามีผลบังคับใช้ ณ วันสิ้นรอบระยะเวลารายงาน ตลอดจนการปรับปรุงทางภาษีที่เกี่ยวกับรายการในปีก่อนๆ</t>
  </si>
  <si>
    <t>ภาษีเงินได้รอการตัดบัญชี</t>
  </si>
  <si>
    <t>Other payable</t>
  </si>
  <si>
    <t>Construction account payable</t>
  </si>
  <si>
    <t>Payable for land purchase</t>
  </si>
  <si>
    <t xml:space="preserve">     ภาษีเงินได้รอการตัดบัญชีบันทึกโดยคำนวณจากผลแตกต่างชั่วคราวที่เกิดขึ้นระหว่างมูลค่าตามบัญชีของสินทรัพย์และหนี้สินและจำนวนที่ใช้เพื่อความมุ่งหมายทางภาษี ภาษีเงินได้รอการตัดบัญชีวัดมูลค่าโดยใช้อัตราภาษีที่คาดว่าจะใช้กับผลแตกต่างชั่วคราวเมื่อมีการกลับรายการโดยใช้อัตราภาษีที่ประกาศใช้หรือที่คาดว่ามีผลบังคับใช้ ณ วันสิ้นรอบระยะเวลารายงาน</t>
  </si>
  <si>
    <t xml:space="preserve">     สินทรัพย์ภาษีเงินได้รอการตัดบัญชีจะบันทึกต่อเมื่อมีความเป็นไปได้ค่อนข้างแน่นอนว่ากำไรเพื่อเสียภาษีในอนาคตจะมีจำนวนเพียงพอกับการใช้ประโยชน์จากผลแตกต่างชั่วคราวดังกล่าว สินทรัพย์ภาษีเงินได้รอการตัดบัญชีจะถูกทบทวน ณ ทุกวันสิ้นรอบระยะเวลารายงานและจะถูกปรับลดลงเท่าที่ประโยชน์ทางภาษีจะมีโอกาสถูกใช้จริง</t>
  </si>
  <si>
    <t>2.</t>
  </si>
  <si>
    <t>ผลสะสมจากการเปลี่ยนแปลงนโยบายการบัญชีเนื่องจากการนำมาตรฐานการบัญชีใหม่มาถือปฏิบัติ</t>
  </si>
  <si>
    <t xml:space="preserve">     ในระหว่างงวดปัจจุบัน บริษัทได้นำมาตรฐานการบัญชี ฉบับที่ 12 เรื่อง ภาษีเงินได้ มาถือปฏิบัติ ผลสะสมของการเปลี่ยนแปลงนโยบายการบัญชีดังกล่าวแสดงเป็นรายการแยกต่างหากในงบแสดงการเปลี่ยนแปลงส่วนของผู้ถือหุ้น </t>
  </si>
  <si>
    <t>จำนวนเงินของรายการปรับปรุงที่มีผลกระทบต่อรายการในงบแสดงฐานะการเงินและงบกำไรขาดทุนเบ็ดเสร็จ มีดังนี้</t>
  </si>
  <si>
    <t>พันบาท</t>
  </si>
  <si>
    <t>31 ธันวาคม 2555</t>
  </si>
  <si>
    <t>1 มกราคม 2555</t>
  </si>
  <si>
    <t xml:space="preserve">สินทรัพย์ภาษีเงินได้รอการตัดบัญชีเพิ่มขึ้น </t>
  </si>
  <si>
    <t xml:space="preserve">กำไรสะสมเพิ่มขึ้น </t>
  </si>
  <si>
    <t>สำหรับงวดหกเดือนสิ้นสุด</t>
  </si>
  <si>
    <t xml:space="preserve">ค่าใช้จ่ายภาษีเงินได้ลดลง </t>
  </si>
  <si>
    <t>กำไรต่อหุ้นขั้นพื้นฐานเพิ่มขึ้น (บาทต่อหุ้น)</t>
  </si>
  <si>
    <t>3.</t>
  </si>
  <si>
    <t>ต้นทุนการพัฒนาอสังหาริมทรัพย์ - สุทธิ</t>
  </si>
  <si>
    <t>30 มิถุนายน 2556</t>
  </si>
  <si>
    <t>ที่ดิน</t>
  </si>
  <si>
    <t>ต้นทุนพัฒนาอสังหาริมทรัพย์</t>
  </si>
  <si>
    <t>งานสาธารณูปโภค</t>
  </si>
  <si>
    <t>ต้นทุนการกู้ยืมที่บันทึกเป็นต้นทุน</t>
  </si>
  <si>
    <t>รวม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</si>
  <si>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จำนวนสะสมที่โอนเป็นต้นทุนขาย</t>
    </r>
  </si>
  <si>
    <t>สุทธิ</t>
  </si>
  <si>
    <t>ยอดคงเหลือ ณ วันที่ 1 มกราคม 2556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</si>
  <si>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ต้นทุนก่อสร้าง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</si>
  <si>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ต้นทุนขาย</t>
    </r>
  </si>
  <si>
    <t>4.</t>
  </si>
  <si>
    <t>5.</t>
  </si>
  <si>
    <t>อุปกรณ์ – สุทธิ</t>
  </si>
  <si>
    <t>ราคาตามบัญชีสุทธิ ณ วันที่ 1 มกราคม 2556</t>
  </si>
  <si>
    <t>เพิ่มระหว่างงวด</t>
  </si>
  <si>
    <t>ค่าเสื่อมราคาสำหรับงวด</t>
  </si>
  <si>
    <t>6.</t>
  </si>
  <si>
    <t>สินทรัพย์ไม่มีตัวตน – สุทธิ</t>
  </si>
  <si>
    <t>7.</t>
  </si>
  <si>
    <t>เงินกู้ยืมจากสถาบันการเงิน – สุทธิ</t>
  </si>
  <si>
    <t>เงินกู้ยืมจากสถาบันการเงิน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</si>
  <si>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ส่วนที่ครบกำหนดชำระภายใน 1 ปี</t>
    </r>
  </si>
  <si>
    <t>รายการเคลื่อนไหวของเงินกู้ยืมจากสถาบันการเงินระหว่างงวด มีดังนี้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</si>
  <si>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กู้เพิ่มเติม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</si>
  <si>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จ่ายคืนเงินกู้</t>
    </r>
  </si>
  <si>
    <t>ณ วันที่ 30 มิถุนายน 2556 และ วันที่ 31 ธันวาคม 2555 บริษัทมีเงินกู้ยืมจากสถาบันการเงินที่ยังไม่ได้ใช้ ดังนี้</t>
  </si>
  <si>
    <t>ล้านบาท</t>
  </si>
  <si>
    <t>วงเงินกู้</t>
  </si>
  <si>
    <t>อัตราดอกเบี้ย</t>
  </si>
  <si>
    <t>การจ่ายชำระ</t>
  </si>
  <si>
    <t xml:space="preserve">*664 ล้านบาท
(สัญญาก่อสร้าง)
</t>
  </si>
  <si>
    <t>อัตรา MLR + 0.75% ต่อปี</t>
  </si>
  <si>
    <t xml:space="preserve">จ่ายชำระคืนเงินต้นให้เสร็จสิ้นภายใน 72 เดือน นับจากวัน ลงนามในสัญญา (วันที่ 5 เมษายน 2554) </t>
  </si>
  <si>
    <t xml:space="preserve">*100 ล้านบาท
(สัญญาก่อสร้าง)
</t>
  </si>
  <si>
    <t>จ่ายชำระคืนเงินต้นให้เสร็จสิ้นภายใน 72 เดือน นับจากวัน ลงนามในสัญญา (วันที่ 20 มีนาคม 2556)</t>
  </si>
  <si>
    <t>-</t>
  </si>
  <si>
    <t>*534.61 ล้านบาท (สัญญาก่อสร้าง+ที่ดิน)</t>
  </si>
  <si>
    <t>อัตรา MLR + 0.75%  ต่อปี</t>
  </si>
  <si>
    <t>จ่ายชำระคืนเงินต้นให้เสร็จสิ้นภายใน 72 เดือน นับจากวัน ลงนามในสัญญา (วันที่ 11 เมษายน 2555)</t>
  </si>
  <si>
    <t xml:space="preserve">*922 ล้านบาท
(สัญญาก่อสร้าง+ที่ดิน)
</t>
  </si>
  <si>
    <t xml:space="preserve">*261.5 ล้านบาท
(สัญญาติดตั้งอุปกรณ์)
</t>
  </si>
  <si>
    <t>อัตราค่าธรรมเนียม 2.5% ต่อปี</t>
  </si>
  <si>
    <t>จ่ายชำระคืนเงินต้นให้เสร็จสิ้นภายใน 31 เดือน นับจากวัน ลงนามในสัญญา (วันที่ 21 พฤษภาคม 2556)</t>
  </si>
  <si>
    <t xml:space="preserve">* วงเงินรวมจำนวน 780 ล้านบาท เป็นวงเงินกู้ยืมจากสถาบันการเงิน 764 ล้านบาท และวงเงินหนังสือค้ำประกันสาธารณูปโภคและระบบลิฟท์จำนวน 16 ล้านบาท ซึ่งยังไม่มีการออกหนังสือค้ำประกัน ณ วันสิ้นงวด </t>
  </si>
  <si>
    <t xml:space="preserve">* วงเงินรวมจำนวน 534.61 ล้านบาท เป็นวงเงินกู้ยืมจากสถาบันการเงิน 374.61 ล้านบาท และวงเงินหนังสือค้ำประกัน จำนวน 34 ล้านบาท และวงเงินตั๋วอาวัล 126 ล้านบาท </t>
  </si>
  <si>
    <t>* วงเงินรวมจำนวน 938 ล้านบาท เป็นวงเงินกู้ยืมจากสถาบันการเงิน 922 ล้านบาท และวงเงินหนังสือค้ำประกันสาธารณูปโภคและระบบลิฟท์จำนวน 16 ล้านบาท</t>
  </si>
  <si>
    <t xml:space="preserve">* วงเงินรวมจำนวน 261.5 ล้านบาทเป็นวงเงินกู้ยืมจากสถาบันการเงินเป็นวงเงินค่าที่ดิน 75 ล้านบาท ค่าสาธารณูปโภค 13.5 ล้านบาท ค่าก่อสร้างบ้านและส่วนกลาง 173 ล้านบาท </t>
  </si>
  <si>
    <t>8.</t>
  </si>
  <si>
    <t>รายการบัญชีกับบุคคลและบริษัทที่เกี่ยวข้องกัน</t>
  </si>
  <si>
    <t xml:space="preserve">     บริษัทมีรายการบัญชีที่มีสาระสำคัญบางรายการที่เกิดขึ้นกับบุคคลและบริษัทที่เกี่ยวข้องกัน ซึ่งมูลฐานที่ใช้ในการจัดทำรายการบางกรณีอาจแตกต่างจากมูลฐานที่ใช้สำหรับรายการที่เกิดขึ้นกับบุคคลหรือบริษัทที่ไม่เกี่ยวข้องกัน</t>
  </si>
  <si>
    <t>ลักษณะความสัมพันธ์</t>
  </si>
  <si>
    <t>บุคคลและบริษัทที่เกี่ยวข้องกัน</t>
  </si>
  <si>
    <t>ดร.อาภา อรรถบูรณ์วงศ์</t>
  </si>
  <si>
    <t>ประธานกรรมการบริหารของบริษัท และผู้ถือหุ้น</t>
  </si>
  <si>
    <t>นางสาวสุณี สถตินันท์</t>
  </si>
  <si>
    <t>กรรมการของบริษัท และผู้ถือหุ้น</t>
  </si>
  <si>
    <t>นายสมศักดิ์ อรรถบูรณ์วงศ์</t>
  </si>
  <si>
    <t>พลโทหญิงสำอางค์ ทองปาน</t>
  </si>
  <si>
    <t>ประธานกรรมการตรวจสอบ</t>
  </si>
  <si>
    <t>รศ.สุทัศน์  รัตนเกื้อกังวาล</t>
  </si>
  <si>
    <t>นางสาวนงลักษณ์ วนธรรมพงศ์</t>
  </si>
  <si>
    <t>นายอเนน อึ้งอภินันท์</t>
  </si>
  <si>
    <t>ผู้ถือหุ้น</t>
  </si>
  <si>
    <t>นายปิติพัฒน์ พรพรหมพัฒน์</t>
  </si>
  <si>
    <t>นางศุภามาศ ปิ่นสำอางค์</t>
  </si>
  <si>
    <t>นางวรภา มนต์อารักษ์</t>
  </si>
  <si>
    <t>นางกุลฑมาศ นิชโรจน์</t>
  </si>
  <si>
    <t>นางสาวอรวรรณ บานพับทอง</t>
  </si>
  <si>
    <t>นางนิอร มุนีพีระกุล</t>
  </si>
  <si>
    <t>นางสมพร มีวีระสม</t>
  </si>
  <si>
    <t>นางสาวภรภัทร อักษรวาณิชย์</t>
  </si>
  <si>
    <t>นางสาวจาริณี ครองยั่งยืน</t>
  </si>
  <si>
    <t>นายพิชัย อรรถบูรณ์วงศ์</t>
  </si>
  <si>
    <t>คุณวีระพล อรรถบูรณ์วงศ์</t>
  </si>
  <si>
    <t>นางสาวเอื้องฟ้า ทองเพิ่ม</t>
  </si>
  <si>
    <t>นางสาววพิชญา ตันโสด</t>
  </si>
  <si>
    <t>นางสาวสาธินี อรรถบูรณ์วงศ์</t>
  </si>
  <si>
    <t>เครือญาติผู้ถือหุ้น</t>
  </si>
  <si>
    <t>นางสาวอรนิดา จุลเสน</t>
  </si>
  <si>
    <t>นางศรัณย์ธร ศรีสุนทร</t>
  </si>
  <si>
    <t>ผู้บริหาร</t>
  </si>
  <si>
    <t>นางณัฎฐกานต์  เสาวภา</t>
  </si>
  <si>
    <t xml:space="preserve">นายสงกรานต์ ศุภชวลิต                                            </t>
  </si>
  <si>
    <t>บริษัท อรรถบูรณ์สินทรัพย์ จำกัด</t>
  </si>
  <si>
    <t>บริษัทที่เกี่ยวข้องกันโดยมีกรรมการร่วมกัน</t>
  </si>
  <si>
    <t xml:space="preserve">สำหรับงวดสามเดือนสิ้นสุดวันที่ </t>
  </si>
  <si>
    <t>รายการธุรกิจกับ</t>
  </si>
  <si>
    <t>บริษัทที่เกี่ยวข้องกัน</t>
  </si>
  <si>
    <t>นโยบายการกำหนดราคา</t>
  </si>
  <si>
    <t>ราคาตลาด</t>
  </si>
  <si>
    <t>ค่าเช่า</t>
  </si>
  <si>
    <t>เดือนละ 37,566 บาท</t>
  </si>
  <si>
    <t>เดือนละ 50,825 บาท</t>
  </si>
  <si>
    <t>ค่าบริหารโครงการ</t>
  </si>
  <si>
    <t>ราคาที่ตกลงร่วมกัน</t>
  </si>
  <si>
    <t>อัตราดอกเบี้ยตามที่ตกลงกัน</t>
  </si>
  <si>
    <t>ค่าตอบแทนผู้บริหาร</t>
  </si>
  <si>
    <t>ผลประโยชน์ระยะสั้นของพนักงาน</t>
  </si>
  <si>
    <t>ผลประโยชน์หลังออกจากงาน</t>
  </si>
  <si>
    <t xml:space="preserve">     เมื่อวันที่ 18 กุมภาพันธ์ 2554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18 กุมภาพันธ์ 2554 ถึงวันที่ 17 กุมภาพันธ์ 2557 โดยชำระค่าเช่าและบริการเป็นรายเดือนในอัตราที่ระบุในสัญญา</t>
  </si>
  <si>
    <t xml:space="preserve">     เมื่อวันที่ 16 กุมภาพันธ์ 2555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16 กุมภาพันธ์ 2555 ถึงวันที่ 15 กุมภาพันธ์ 2558 โดยชำระค่าเช่าและบริการเป็นรายเดือนในอัตราที่ระบุในสัญญา</t>
  </si>
  <si>
    <t>เงินกู้ยืมจากบุคคลหรือบริษัทที่เกี่ยวข้อง</t>
  </si>
  <si>
    <t>นายสงกรานต์ ศุภชวลิต</t>
  </si>
  <si>
    <t>นางสาวจาริณี ครองยั่งยื่น</t>
  </si>
  <si>
    <t>นางภรภัทร อักษรวาณิชย์</t>
  </si>
  <si>
    <t>นายวีระพล อรรถบูรณ์วงศ์</t>
  </si>
  <si>
    <t>เงินรับล่วงหน้าจากลูกค้า (ต่อ)</t>
  </si>
  <si>
    <t>นางนงลักษณ์ วนธรรมพงศ์</t>
  </si>
  <si>
    <t>รศ.สุทัศน์ รัตนเกื้อกังวาน</t>
  </si>
  <si>
    <t xml:space="preserve">นางสาวสุณี สถตินันท์   </t>
  </si>
  <si>
    <t>นางสาวพิมพ์วัลลีย์  เพียรสถาพร</t>
  </si>
  <si>
    <t xml:space="preserve">     เงินกู้ยืมดังกล่าวข้างต้นไม่มีกำหนดชำระคืน โดยมีอัตราดอกเบี้ยร้อยละ 7 ต่อปี ในระหว่างงวด บริษัทได้ชำระคืนเงินกู้ยืมแล้วทั้งจำนวน</t>
  </si>
  <si>
    <t>9.</t>
  </si>
  <si>
    <t>ยอดคงเหลือต้นงวด ณ วันที่ 1 มกราคม 2556</t>
  </si>
  <si>
    <t>ต้นทุนบริการปัจจุบัน</t>
  </si>
  <si>
    <t>10.</t>
  </si>
  <si>
    <t xml:space="preserve">วันที่
เพิ่มทุน
</t>
  </si>
  <si>
    <t xml:space="preserve">จำนวนหุ้น
สามัญ
</t>
  </si>
  <si>
    <t>หุ้นสามัญ</t>
  </si>
  <si>
    <t>ณ วันที่ 1 มกราคม 2555</t>
  </si>
  <si>
    <t>การออกหุ้นใหม่</t>
  </si>
  <si>
    <t>ณ วันที่ 1 มกราคม 2556</t>
  </si>
  <si>
    <t>11.</t>
  </si>
  <si>
    <t>การจ่ายเงินปันผล</t>
  </si>
  <si>
    <t>12.</t>
  </si>
  <si>
    <t>สำรองตามกฎหมาย</t>
  </si>
  <si>
    <t xml:space="preserve">     ตามบทบัญญัติแห่งประมวลกฎหมายแพ่งและพาณิชย์ บริษัทต้องจัดสรรอย่างน้อยร้อยละ 5  ของกำไรสุทธิเป็นสำรองตามกฎหมายทุกครั้งที่มีการประกาศจ่ายเงินปันผล จนกว่าสำรองนี้จะมีจำนวนอย่างน้อยเท่ากับร้อยละ 10 ของทุนจดทะเบียน เงินสำรองดังกล่าวจะนำไปจ่ายเป็นเงินปันผลไม่ได้</t>
  </si>
  <si>
    <t>13.</t>
  </si>
  <si>
    <t>ภาษีเงินได้</t>
  </si>
  <si>
    <t>ภาษีเงินได้ที่รับรู้ในกำไรหรือขาดทุน</t>
  </si>
  <si>
    <t>ภาษีเงินได้งวดปัจจุบัน</t>
  </si>
  <si>
    <t>ภาษีเงินได้รอการตัดบัญชีจากผลแตกต่างชั่วคราว</t>
  </si>
  <si>
    <t>หนี้สินภาษีเงินได้รอตัดบัญชี</t>
  </si>
  <si>
    <t>ต้นทุนการพัฒนาโครงการอสังหาริมทรัพย์</t>
  </si>
  <si>
    <t>สินทรัพย์ภาษีเงินได้รอตัดบัญชี - สุทธิ</t>
  </si>
  <si>
    <t>14.</t>
  </si>
  <si>
    <t>ค่าใช้จ่ายตามลักษณะ</t>
  </si>
  <si>
    <t>ต้นทุนการก่อสร้าง</t>
  </si>
  <si>
    <t>การเปลี่ยนแปลงในต้นทุนการพัฒนาอสังหาริมทรัพย์</t>
  </si>
  <si>
    <t>เงินเดือน ค่าแรง และผลประโยชน์อื่นของพนักงาน</t>
  </si>
  <si>
    <t>ค่าเสื่อมราคาและค่าตัดจำหน่าย</t>
  </si>
  <si>
    <t>ค่าใช้จ่ายส่งเสริมการขาย</t>
  </si>
  <si>
    <t>ค่าใช้จ่ายสำนักงาน</t>
  </si>
  <si>
    <t>ค่าภาษีและอากรอื่น</t>
  </si>
  <si>
    <t>ภาษีธุรกิจเฉพาะ</t>
  </si>
  <si>
    <t>15.</t>
  </si>
  <si>
    <t>เครื่องมือทางการเงิน</t>
  </si>
  <si>
    <t>15.1 ความเสี่ยงจากอัตราดอกเบี้ย</t>
  </si>
  <si>
    <t xml:space="preserve">     ความเสี่ยงจากอัตราดอกเบี้ยเกิดจากการเปลี่ยนแปลงของอัตราดอกเบี้ยในอนาคตซึ่งจะมีผลกระทบต่อผลการดำเนินงาน และกระแสเงินสดของบริษัท โดยบริษัทมีสินทรัพย์ และหนี้สินที่มีความเสี่ยงจากอัตราดอกเบี้ยดังนี้</t>
  </si>
  <si>
    <t>จำนวนเงิน (บาท)</t>
  </si>
  <si>
    <t>อัตราดอกเบี้ย (ร้อยละ)</t>
  </si>
  <si>
    <t>เงินฝากธนาคารประเภทออมทรัพย์</t>
  </si>
  <si>
    <t xml:space="preserve">     -</t>
  </si>
  <si>
    <t xml:space="preserve">   -</t>
  </si>
  <si>
    <t>เงินกู้ยืมระยะยาวจากสถาบันการเงิน</t>
  </si>
  <si>
    <t>7.50 - 8.50</t>
  </si>
  <si>
    <t>7.15 - 8.50</t>
  </si>
  <si>
    <t>16.</t>
  </si>
  <si>
    <t>ภาระผูกพันสำหรับการพัฒนาโครงการที่ยังไม่แล้วเสร็จ</t>
  </si>
  <si>
    <t>มูลค่าขายที่ได้ทำสัญญาแล้วสะสมทั้งสิ้น</t>
  </si>
  <si>
    <t>อัตราร้อยละของยอดขายรวมของโครงการที่เปิดดำเนินการอยู่</t>
  </si>
  <si>
    <t>มูลค่าขายที่ได้ทำสัญญาแล้วในระหว่างงวด</t>
  </si>
  <si>
    <t>17.</t>
  </si>
  <si>
    <t>ภาระผูกพัน</t>
  </si>
  <si>
    <t>ชำระภายใน 1 ปี</t>
  </si>
  <si>
    <t>มากกว่า 1 ปี</t>
  </si>
  <si>
    <t>17.4 บริษัทมีภาระผูกพันจากการกระจายหุ้นเข้าตลาดหลักทรัพย์แห่งประเทศไทย โดยการจำหน่ายหุ้นสามัญแก่ประชาชนทั่วไป (IPO) ภายใต้เงื่อนไขของสัญญา บริษัทมีภาระในการจ่ายค่าบริการดังต่อไปนี้</t>
  </si>
  <si>
    <t>ก. ค่าที่ปรึกษาจำนวน 0.30 ล้านบาท หลังจากบริษัทได้ส่งแบบคำขออนุญาตและได้รับอนุญาตจากสำนักงานคณะกรรมการกำกับหลักทรัพย์และตลาดหลักทรัพย์</t>
  </si>
  <si>
    <t>ข. ค่าที่ปรึกษาจำนวนทั้งสิ้น 0.28 ล้านบาท โดยจ่ายเป็นรายไตรมาสๆ ละ 0.07 ล้านบาท หลังจากบริษัทเข้าเป็นบริษัทจดทะเบียนในตลาดหลักทรัพย์</t>
  </si>
  <si>
    <t xml:space="preserve">ค. ค่าธรรมเนียมการจัดจำหน่ายและรับประกันการจำหน่ายอัตราร้อยละ 2.75 ของมูลค่าการรับประกันการจำหน่าย </t>
  </si>
  <si>
    <t>18.</t>
  </si>
  <si>
    <t>หนังสือค้ำประกัน</t>
  </si>
  <si>
    <t>19.</t>
  </si>
  <si>
    <t>การอนุมัติงบการเงิน</t>
  </si>
  <si>
    <t>วันที่ 30 กันยายน 2556 (ยังไม่ได้ตรวจสอบ แต่สอบทานแล้ว)</t>
  </si>
  <si>
    <t>วันที่ 30 กันยายน 2555</t>
  </si>
  <si>
    <t xml:space="preserve">     ณ วันที่ 30 กันยายน 2556 และวันที่ 31 ธันวาคม 2555 ที่ดินพร้อมสิ่งปลูกสร้างดังกล่าวข้างต้นติดจำนองเป็นหลักทรัพย์ค้ำประกันสินเชื่อที่ได้รับจากธนาคารตามหมายเหตุ 7</t>
  </si>
  <si>
    <t>การเปลี่ยนแปลงของต้นทุนพัฒนาอสังหาริมทรัพย์ สำหรับงวดสิ้นสุดวันที่ 30 กันยายน 2556 มีดังนี้</t>
  </si>
  <si>
    <t>ยอดคงเหลือ ณ วันที่ 30 กันยายน 2556</t>
  </si>
  <si>
    <t>ราคาตามบัญชีสุทธิ ณ วันที่ 30 กันยายน 2556</t>
  </si>
  <si>
    <t>ณ วันที่ 30 กันยายน 2556 และ วันที่ 31 ธันวาคม 2555 บริษัทมีเงินกู้ยืมจากสถาบันการเงินดังนี้</t>
  </si>
  <si>
    <t xml:space="preserve">งบการเงินนี้ได้รับอนุมัติจากคณะกรรมการของบริษัทแล้ว เมื่อวันที่ </t>
  </si>
  <si>
    <t xml:space="preserve">สำหรับงวดเก้าเดือนสิ้นสุดวันที่ </t>
  </si>
  <si>
    <t>ณ วันที่ 30 กันยายน 2556</t>
  </si>
  <si>
    <t xml:space="preserve"> </t>
  </si>
  <si>
    <t>ต้องเพิ่มหมายเหตุเรื่องการเพิ่มทุนช่วงต้นเดือน 10 หรือไม่?</t>
  </si>
  <si>
    <t>ยอดคงเหลือสิ้นงวด ณ วันที่ 30 กันยายน 2556</t>
  </si>
  <si>
    <t xml:space="preserve">ใช้การคำนวณดอกเบี้ยแบบปันส่วน </t>
  </si>
  <si>
    <t xml:space="preserve">     ยอดคงเหลือระหว่างบริษัทกับบุคคลและบริษัทที่เกี่ยวข้องที่มีสาระสำคัญ ณ วันที่ 30 กันยายน 2556 และ วันที่     31 ธันวาคม 2555 สรุปได้ดังนี้</t>
  </si>
  <si>
    <t xml:space="preserve">     ณ วันที่ 30 กันยายน 2556 เงินมัดจำค่าที่ดินมูลค่า 34 ล้านบาท เป็นเงินมัดจำเพื่อซื้อที่ดินเพื่อพัฒนาเป็นอาคารชุดซึ่งบริษัทมีกำหนดรับโอนกรรมสิทธิ์ วันที่ 29 พฤศจิกายน 2556</t>
  </si>
  <si>
    <r>
      <t xml:space="preserve">     ในระหว่างงวดสิ้นสุดวันที่ 30 กันยายน 2556 บริษัทบันทึกต้นทุนการกู้ยืมเป็นจำนวน </t>
    </r>
    <r>
      <rPr>
        <sz val="14"/>
        <color indexed="10"/>
        <rFont val="Browallia New"/>
        <family val="2"/>
      </rPr>
      <t>10.82 ล้า</t>
    </r>
    <r>
      <rPr>
        <sz val="14"/>
        <color indexed="8"/>
        <rFont val="Browallia New"/>
        <family val="2"/>
      </rPr>
      <t>นบาท เข้าเป็นต้นทุนพัฒนาอสังหาริมทรัพย์ ซึ่งมีอัตราดอกเบี้ยตามที่กล่าวในหมายเหตุ 7</t>
    </r>
  </si>
  <si>
    <t xml:space="preserve">     รายการระหว่างบุคคลและบริษัทที่เกี่ยวข้องกันที่มีสาระสำคัญ สำหรับงวดสามเดือนและเก้าเดือนสิ้นสุดวันที่           30 กันยายน 2556 และ 2555 มีดังนี้</t>
  </si>
  <si>
    <t>กรรมการบริหารของบริษัท และผู้ถือหุ้น</t>
  </si>
  <si>
    <t>กรรมการตรวจสอบของบริษัท</t>
  </si>
  <si>
    <t xml:space="preserve">      บริษัท เค.ซี.เอส.แอนด์ แอสโซซิเอทส์ จำกัด</t>
  </si>
  <si>
    <t xml:space="preserve">     ในการประชุมสามัญประจำปีของบริษัท เมื่อวันที่ 9 กันยายน 2556 ผู้ถือหุ้นมีมติอนุมัติให้จ่ายเงินปันผลจากกำไรสะสมปี 2556 ในอัตราหุ้นละ 35.69 บาท รวมเป็นเงินทั้งสิ้น 132.05 ล้านบาท </t>
  </si>
  <si>
    <t xml:space="preserve">30 กันยายน </t>
  </si>
  <si>
    <t xml:space="preserve">     สินทรัพย์ภาษีเงินได้รอตัดบัญชี ณ วันที่ 30 กันยายน 2556 และ วันที่ 31 ธันวาคม 2555 เกิดจากผลแตกต่างชั่วคราวทางภาษี ระหว่างสินทรัพย์/หนี้สินตามประมวลรัษฎากร และสินทรัพย์/หนี้สินตามบัญชี ซึ่งมีรายละเอียดสรุปได้ ดังนี้</t>
  </si>
  <si>
    <t xml:space="preserve">    ผลประโยชน์ระยะสั้นของพนักงาน</t>
  </si>
  <si>
    <t xml:space="preserve">    ผลประโยชน์หลังออกจากงาน</t>
  </si>
  <si>
    <t>17.2 บริษัทมีภาระผูกพันตามสัญญาเช่าดำเนินงาน ณ วันที่ 30 กันยายน 2556 ดังนี้</t>
  </si>
  <si>
    <t>17.1 ณ วันที่ 30  กันยายน 2556 บริษัทมีภาระผูกพันตามสัญญาซื้อขายที่ดิน สำหรับโครงการริชปาร์คริเวอร์เป็นจำนวนเงิน 70 ล้านบาท</t>
  </si>
  <si>
    <t xml:space="preserve">17.3 ณ วันที่ 30 กันยายน 2556 บริษัทมีภาระผูกพันเกี่ยวเนื่องกับการจ้างบริษัทรับเหมาก่อสร้างแห่งหนึ่งเป็นจำนวน 539.10 ล้านบาท </t>
  </si>
  <si>
    <t xml:space="preserve">     ณ วันที่ 30 กันยายน 2556 บริษัทมีภาระผูกพันที่ธนาคารออกหนังสือค้ำประกันให้ในนามของบริษัท จำนวน 21.24 ล้านบาท ซึ่งเกี่ยวเนื่องกับภาระผูกพันทางปฏิบัติบางประการตามปกติธุรกิจของบริษัท โดยมีที่ดินและสิ่งปลูกสร้างตามหมายเหตุ 3 เป็นหลักทรัพย์ค้ำประกัน</t>
  </si>
  <si>
    <t>สินทรัพย์ภาษีเงินได้รอการตัดบัญชี</t>
  </si>
  <si>
    <t>สินทรัพย์</t>
  </si>
  <si>
    <t>หมายเหตุ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</si>
  <si>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</si>
  <si>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</si>
  <si>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</si>
  <si>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</si>
  <si>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</si>
  <si>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</si>
  <si>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</si>
  <si>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</si>
  <si>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</si>
  <si>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</si>
  <si>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ส่วนเกินมูลค่าหุ้น</t>
  </si>
  <si>
    <t>รายได้อื่น</t>
  </si>
  <si>
    <t>ทุนเรือนหุ้น</t>
  </si>
  <si>
    <t>ที่ออกและ</t>
  </si>
  <si>
    <t>สำรองตาม</t>
  </si>
  <si>
    <t>กฎหมาย</t>
  </si>
  <si>
    <t xml:space="preserve">รวม </t>
  </si>
  <si>
    <t xml:space="preserve">ชำระแล้ว </t>
  </si>
  <si>
    <t>งบกระแสเงินสด</t>
  </si>
  <si>
    <t>งบกระแสเงินสด (ต่อ)</t>
  </si>
  <si>
    <t>C1</t>
  </si>
  <si>
    <t>Custom 1</t>
  </si>
  <si>
    <t>C2</t>
  </si>
  <si>
    <t>Custom 2</t>
  </si>
  <si>
    <t>C3</t>
  </si>
  <si>
    <t>Custom 3</t>
  </si>
  <si>
    <t>C4</t>
  </si>
  <si>
    <t>Custom 4</t>
  </si>
  <si>
    <t>C5</t>
  </si>
  <si>
    <t>Custom 5</t>
  </si>
  <si>
    <t>C6</t>
  </si>
  <si>
    <t>Custom 6</t>
  </si>
  <si>
    <t>C7</t>
  </si>
  <si>
    <t>Custom 7</t>
  </si>
  <si>
    <t>C8</t>
  </si>
  <si>
    <t>Custom 8</t>
  </si>
  <si>
    <t>เงินสดและรายการเทียบเท่าเงินสด</t>
  </si>
  <si>
    <t>ส่วนของผู้ถือหุ้น</t>
  </si>
  <si>
    <t>รวมหนี้สินและส่วนของผู้ถือหุ้น</t>
  </si>
  <si>
    <t>ยังไม่ได้</t>
  </si>
  <si>
    <t>จัดสรร</t>
  </si>
  <si>
    <t>ภาษีเงินได้ค้างจ่าย</t>
  </si>
  <si>
    <t>หนี้สินและส่วนของผู้ถือหุ้น</t>
  </si>
  <si>
    <t>กำไรสะสม</t>
  </si>
  <si>
    <t>กำไรขั้นต้น</t>
  </si>
  <si>
    <t>ต้นทุนทางการเงิน</t>
  </si>
  <si>
    <t>ค่าใช้จ่ายในการบริหาร</t>
  </si>
  <si>
    <t>เงินมัดจำค่าที่ดิน</t>
  </si>
  <si>
    <t>งบแสดงฐานะการเงิน</t>
  </si>
  <si>
    <t>งบกำไรขาดทุนเบ็ดเสร็จ</t>
  </si>
  <si>
    <t>ส่วนเกิน</t>
  </si>
  <si>
    <t>มูลค่าหุ้น</t>
  </si>
  <si>
    <t>เงินรับล่วงหน้าจากลูกค้า</t>
  </si>
  <si>
    <t>หนี้สินภาระผูกพันสำหรับผลประโยชน์พนักงาน</t>
  </si>
  <si>
    <t>บาท</t>
  </si>
  <si>
    <t>รายได้จากการขายอสังหาริมทรัพย์</t>
  </si>
  <si>
    <t>ดอกเบี้ยจ่าย</t>
  </si>
  <si>
    <t>Prepaid construction costs</t>
  </si>
  <si>
    <t>Other current assets</t>
  </si>
  <si>
    <t>Total Liabilities</t>
  </si>
  <si>
    <t>TB by Lead Q1'14</t>
  </si>
  <si>
    <t>Qtr 1 2014</t>
  </si>
  <si>
    <t>Receivables, Net</t>
  </si>
  <si>
    <t>Inventories, Net</t>
  </si>
  <si>
    <t>Other Assets - Current</t>
  </si>
  <si>
    <t>Advance for material purchases</t>
  </si>
  <si>
    <t>Intangible Assets, Net</t>
  </si>
  <si>
    <t>Deferred Tax Assets - Noncurrent</t>
  </si>
  <si>
    <t>Other Assets - Noncurrent</t>
  </si>
  <si>
    <t>Other Liabilities - Current</t>
  </si>
  <si>
    <t>Current portion long -  term loan from bank</t>
  </si>
  <si>
    <t>Advance received from customer - Related</t>
  </si>
  <si>
    <t>Advance received from customer</t>
  </si>
  <si>
    <t>Other Liabilities - Noncurrent</t>
  </si>
  <si>
    <t>Long - term loan  from bank</t>
  </si>
  <si>
    <t>Retention payable</t>
  </si>
  <si>
    <t>Other Operating Revenue</t>
  </si>
  <si>
    <t>Revenue</t>
  </si>
  <si>
    <t>Cost of Goods and Services Sold</t>
  </si>
  <si>
    <t>Total Cost of Goods and Services Sold</t>
  </si>
  <si>
    <t>Gross Profit</t>
  </si>
  <si>
    <t>Selling Expense</t>
  </si>
  <si>
    <t>General and Administrative Expense</t>
  </si>
  <si>
    <t>Total Operating Expenses</t>
  </si>
  <si>
    <t>Interest Income/(Expense), Net</t>
  </si>
  <si>
    <t>TB by Account  Q1'14</t>
  </si>
  <si>
    <t>1110304</t>
  </si>
  <si>
    <t>Current Account - CIMB 8-000-02269-2</t>
  </si>
  <si>
    <t>1290101</t>
  </si>
  <si>
    <t>2290101</t>
  </si>
  <si>
    <t>1120201</t>
  </si>
  <si>
    <t>1120301</t>
  </si>
  <si>
    <t>1160101</t>
  </si>
  <si>
    <t>Accounts Receivable - other</t>
  </si>
  <si>
    <t>1160201</t>
  </si>
  <si>
    <t>Prepaid expense</t>
  </si>
  <si>
    <t>1160203</t>
  </si>
  <si>
    <t>Prepaid Corporate income tax</t>
  </si>
  <si>
    <t>1160205</t>
  </si>
  <si>
    <t>1160206</t>
  </si>
  <si>
    <t>Prepaid interest</t>
  </si>
  <si>
    <t>1160401</t>
  </si>
  <si>
    <t>1160402</t>
  </si>
  <si>
    <t>1160404</t>
  </si>
  <si>
    <t>1250104</t>
  </si>
  <si>
    <t>1150101</t>
  </si>
  <si>
    <t>Land inprovement</t>
  </si>
  <si>
    <t>1140101</t>
  </si>
  <si>
    <t>1220101</t>
  </si>
  <si>
    <t>1220201</t>
  </si>
  <si>
    <t>1220202</t>
  </si>
  <si>
    <t>Office Equipment - Sale office</t>
  </si>
  <si>
    <t>1220203</t>
  </si>
  <si>
    <t>Office Decoration - Sale office</t>
  </si>
  <si>
    <t>1220204</t>
  </si>
  <si>
    <t>Computer and Printer - Sale office</t>
  </si>
  <si>
    <t>1220301</t>
  </si>
  <si>
    <t>1220302</t>
  </si>
  <si>
    <t>1220303</t>
  </si>
  <si>
    <t>1220304</t>
  </si>
  <si>
    <t>1220401</t>
  </si>
  <si>
    <t>1220402</t>
  </si>
  <si>
    <t>Accumulated depreciation - Office Equipment - Sale office</t>
  </si>
  <si>
    <t>1220403</t>
  </si>
  <si>
    <t>Accumulated depreciation - Office Decoration - Sale office</t>
  </si>
  <si>
    <t>1220404</t>
  </si>
  <si>
    <t>Accumulated depreciation -Computer and printer - Sale Office</t>
  </si>
  <si>
    <t>1230101</t>
  </si>
  <si>
    <t>1230201</t>
  </si>
  <si>
    <t>1240101</t>
  </si>
  <si>
    <t>1250101</t>
  </si>
  <si>
    <t>1250105</t>
  </si>
  <si>
    <t/>
  </si>
  <si>
    <t>2130103</t>
  </si>
  <si>
    <t>2130104</t>
  </si>
  <si>
    <t>2130105</t>
  </si>
  <si>
    <t>2130106</t>
  </si>
  <si>
    <t>2130107</t>
  </si>
  <si>
    <t>2130108</t>
  </si>
  <si>
    <t>2130109</t>
  </si>
  <si>
    <t>2130110</t>
  </si>
  <si>
    <t>2140102</t>
  </si>
  <si>
    <t>Accrued Expenses - WHT (353)</t>
  </si>
  <si>
    <t>2140103</t>
  </si>
  <si>
    <t>Accrued Expenses - Other WHT</t>
  </si>
  <si>
    <t>2170201</t>
  </si>
  <si>
    <t>2130113</t>
  </si>
  <si>
    <t>Income tax payable</t>
  </si>
  <si>
    <t>2140101</t>
  </si>
  <si>
    <t>2140104</t>
  </si>
  <si>
    <t>AP-Revenue Department</t>
  </si>
  <si>
    <t>2170101</t>
  </si>
  <si>
    <t>2170202</t>
  </si>
  <si>
    <t>2110101</t>
  </si>
  <si>
    <t>Accounts Payable - Construction</t>
  </si>
  <si>
    <t>2120101A</t>
  </si>
  <si>
    <t>2110102</t>
  </si>
  <si>
    <t>2110103</t>
  </si>
  <si>
    <t>1250103</t>
  </si>
  <si>
    <t>1250106</t>
  </si>
  <si>
    <t>Deferred guarantee rental</t>
  </si>
  <si>
    <t>2230101</t>
  </si>
  <si>
    <t>2230102</t>
  </si>
  <si>
    <t>Accrued guarantee rental</t>
  </si>
  <si>
    <t>2220101</t>
  </si>
  <si>
    <t>Employee benefit obligation</t>
  </si>
  <si>
    <t>2150101</t>
  </si>
  <si>
    <t>2180101</t>
  </si>
  <si>
    <t>Land purchase payable</t>
  </si>
  <si>
    <t>2100101</t>
  </si>
  <si>
    <t>Bank Overdraft</t>
  </si>
  <si>
    <t>3210102</t>
  </si>
  <si>
    <t>4220101A</t>
  </si>
  <si>
    <t>Apartment remuneration</t>
  </si>
  <si>
    <t>4220103</t>
  </si>
  <si>
    <t>4220104</t>
  </si>
  <si>
    <t>Income from change contract</t>
  </si>
  <si>
    <t>4220105</t>
  </si>
  <si>
    <t>Income from utilities</t>
  </si>
  <si>
    <t>4220106</t>
  </si>
  <si>
    <t>Income of confiscate from customer</t>
  </si>
  <si>
    <t>4110103</t>
  </si>
  <si>
    <t>4120101</t>
  </si>
  <si>
    <t>5120101</t>
  </si>
  <si>
    <t>7010101</t>
  </si>
  <si>
    <t>7010102</t>
  </si>
  <si>
    <t>7010103</t>
  </si>
  <si>
    <t>7010104</t>
  </si>
  <si>
    <t>7010106</t>
  </si>
  <si>
    <t>7010201</t>
  </si>
  <si>
    <t>7010202</t>
  </si>
  <si>
    <t>7010203</t>
  </si>
  <si>
    <t>7010204</t>
  </si>
  <si>
    <t>Internet Expense - Construction</t>
  </si>
  <si>
    <t>7010301</t>
  </si>
  <si>
    <t>7010303</t>
  </si>
  <si>
    <t>7010304</t>
  </si>
  <si>
    <t>7010305</t>
  </si>
  <si>
    <t>7010306</t>
  </si>
  <si>
    <t>7010307</t>
  </si>
  <si>
    <t>7010309</t>
  </si>
  <si>
    <t>Insurance Expense - Construction</t>
  </si>
  <si>
    <t>7010401</t>
  </si>
  <si>
    <t>7010402</t>
  </si>
  <si>
    <t>7010504</t>
  </si>
  <si>
    <t>7010601</t>
  </si>
  <si>
    <t>Depreciaiton Expenses - Office decoration (Construct)</t>
  </si>
  <si>
    <t>7010602</t>
  </si>
  <si>
    <t>7010603</t>
  </si>
  <si>
    <t>Sale Management Expenses</t>
  </si>
  <si>
    <t>6110201</t>
  </si>
  <si>
    <t>6110202</t>
  </si>
  <si>
    <t>6110203</t>
  </si>
  <si>
    <t>6120201</t>
  </si>
  <si>
    <t>6120202</t>
  </si>
  <si>
    <t>6120203</t>
  </si>
  <si>
    <t>6120204</t>
  </si>
  <si>
    <t>Internet Expense - Sale</t>
  </si>
  <si>
    <t>6120301</t>
  </si>
  <si>
    <t>6120302</t>
  </si>
  <si>
    <t>6120303</t>
  </si>
  <si>
    <t>6120304</t>
  </si>
  <si>
    <t>6120305</t>
  </si>
  <si>
    <t>6120306</t>
  </si>
  <si>
    <t>6120307</t>
  </si>
  <si>
    <t>6120308</t>
  </si>
  <si>
    <t>Postage Expense</t>
  </si>
  <si>
    <t>6120310</t>
  </si>
  <si>
    <t>Donation Expense</t>
  </si>
  <si>
    <t>6120314</t>
  </si>
  <si>
    <t>Marketing consultant Expense</t>
  </si>
  <si>
    <t>6120401</t>
  </si>
  <si>
    <t>6120402</t>
  </si>
  <si>
    <t>6120501</t>
  </si>
  <si>
    <t>6120502</t>
  </si>
  <si>
    <t>6120504</t>
  </si>
  <si>
    <t>6120505</t>
  </si>
  <si>
    <t>6120601</t>
  </si>
  <si>
    <t>Depreciation Expenses - Office decoration</t>
  </si>
  <si>
    <t>6120602</t>
  </si>
  <si>
    <t>6120603</t>
  </si>
  <si>
    <t>6120605</t>
  </si>
  <si>
    <t>6120606</t>
  </si>
  <si>
    <t>6120607</t>
  </si>
  <si>
    <t>Depreciation Expenses - Sale Office decoration (Sale)</t>
  </si>
  <si>
    <t>6120608</t>
  </si>
  <si>
    <t>6120801</t>
  </si>
  <si>
    <t>7110101</t>
  </si>
  <si>
    <t>7110102</t>
  </si>
  <si>
    <t>7110103</t>
  </si>
  <si>
    <t>7110104</t>
  </si>
  <si>
    <t>7110106</t>
  </si>
  <si>
    <t>7110107</t>
  </si>
  <si>
    <t>7110201</t>
  </si>
  <si>
    <t>7110203</t>
  </si>
  <si>
    <t>7110204</t>
  </si>
  <si>
    <t>Internet Expense - Management</t>
  </si>
  <si>
    <t>7110301</t>
  </si>
  <si>
    <t>7110302</t>
  </si>
  <si>
    <t>7110303</t>
  </si>
  <si>
    <t>7110304</t>
  </si>
  <si>
    <t>Maintenance Expense - Management</t>
  </si>
  <si>
    <t>7110305</t>
  </si>
  <si>
    <t>7110306</t>
  </si>
  <si>
    <t>7110307</t>
  </si>
  <si>
    <t>7110308</t>
  </si>
  <si>
    <t>7110310</t>
  </si>
  <si>
    <t>7110313</t>
  </si>
  <si>
    <t>7110318</t>
  </si>
  <si>
    <t>Maintenace RMS system</t>
  </si>
  <si>
    <t>7110401</t>
  </si>
  <si>
    <t>7110402</t>
  </si>
  <si>
    <t>7110501</t>
  </si>
  <si>
    <t>7110502</t>
  </si>
  <si>
    <t>7110504</t>
  </si>
  <si>
    <t>7110506</t>
  </si>
  <si>
    <t>7110601</t>
  </si>
  <si>
    <t>Financial analyse expense - SET</t>
  </si>
  <si>
    <t>7110603</t>
  </si>
  <si>
    <t>Internal audit consultant</t>
  </si>
  <si>
    <t>7110701</t>
  </si>
  <si>
    <t>7110702</t>
  </si>
  <si>
    <t>7110703</t>
  </si>
  <si>
    <t>7110704</t>
  </si>
  <si>
    <t>7210101</t>
  </si>
  <si>
    <t>7210102</t>
  </si>
  <si>
    <t>7210103</t>
  </si>
  <si>
    <t>7210104</t>
  </si>
  <si>
    <t>7210106</t>
  </si>
  <si>
    <t>Long-Term employee benefit - Account &amp; Finance</t>
  </si>
  <si>
    <t>7210201</t>
  </si>
  <si>
    <t>7210203</t>
  </si>
  <si>
    <t>7210204</t>
  </si>
  <si>
    <t>Internet Expense - Account &amp; Finance</t>
  </si>
  <si>
    <t>7210301</t>
  </si>
  <si>
    <t>7210302</t>
  </si>
  <si>
    <t>7210303</t>
  </si>
  <si>
    <t>7210305</t>
  </si>
  <si>
    <t>7210306</t>
  </si>
  <si>
    <t>7210307</t>
  </si>
  <si>
    <t>7210308</t>
  </si>
  <si>
    <t>Postage Expense - Account &amp; Finance</t>
  </si>
  <si>
    <t>7210314</t>
  </si>
  <si>
    <t>Penalties Expense</t>
  </si>
  <si>
    <t>7210315</t>
  </si>
  <si>
    <t>7210401</t>
  </si>
  <si>
    <t>Rental Expenses - Account &amp; Finance</t>
  </si>
  <si>
    <t>7210402</t>
  </si>
  <si>
    <t>Common charge - Account &amp; Finance</t>
  </si>
  <si>
    <t>7210501</t>
  </si>
  <si>
    <t>Duty and Fee - Trade - Account &amp; Finance</t>
  </si>
  <si>
    <t>7210502</t>
  </si>
  <si>
    <t>Duty and Fee - Bank - Account &amp; Finance</t>
  </si>
  <si>
    <t>7210504</t>
  </si>
  <si>
    <t>Property tax - Account &amp; Finance</t>
  </si>
  <si>
    <t>7210507</t>
  </si>
  <si>
    <t>7210604</t>
  </si>
  <si>
    <t>Audit fee - Admin-Finance</t>
  </si>
  <si>
    <t>7210701</t>
  </si>
  <si>
    <t>Depreciaiton expense - Office decoration (Accounting &amp; Finance)</t>
  </si>
  <si>
    <t>7210702</t>
  </si>
  <si>
    <t>7210703</t>
  </si>
  <si>
    <t>7210801</t>
  </si>
  <si>
    <t>7110316</t>
  </si>
  <si>
    <t>8110101</t>
  </si>
  <si>
    <t>9110101</t>
  </si>
  <si>
    <t>Income tax expense</t>
  </si>
  <si>
    <t>9110102</t>
  </si>
  <si>
    <t>Deferred income tax - asset</t>
  </si>
  <si>
    <t>Interest income</t>
  </si>
  <si>
    <t>Income before income tax</t>
  </si>
  <si>
    <t>Acturial gain</t>
  </si>
  <si>
    <t>Dividend payment</t>
  </si>
  <si>
    <t>Depreciation</t>
  </si>
  <si>
    <t>Cash received from interest</t>
  </si>
  <si>
    <t>Cash paid for interest</t>
  </si>
  <si>
    <t>รวมส่วนของผู้ถือหุ้น</t>
  </si>
  <si>
    <t>สินทรัพย์ภาษีเงินได้รอตัดบัญชี</t>
  </si>
  <si>
    <t>CASH AND CASH EQUIVALENTS AT BEGINING OF PERIOD</t>
  </si>
  <si>
    <t>Richy Place 2002 Co., Ltd.</t>
  </si>
  <si>
    <t xml:space="preserve">Cash Flows Working Paper </t>
  </si>
  <si>
    <t>Check diff</t>
  </si>
  <si>
    <t>Inc/ (Dec)</t>
  </si>
  <si>
    <t xml:space="preserve">PPE </t>
  </si>
  <si>
    <t>Intangible</t>
  </si>
  <si>
    <t>Primary</t>
  </si>
  <si>
    <t>Rpt Bal</t>
  </si>
  <si>
    <t>Dr</t>
  </si>
  <si>
    <t>Cr</t>
  </si>
  <si>
    <t>B/F</t>
  </si>
  <si>
    <t>Purchase</t>
  </si>
  <si>
    <t>Cash and Cash Equivalents</t>
  </si>
  <si>
    <t xml:space="preserve">Write-off </t>
  </si>
  <si>
    <t>Accounts Receivable Trade, Gross</t>
  </si>
  <si>
    <t>A</t>
  </si>
  <si>
    <t>Depreciation write-off</t>
  </si>
  <si>
    <t>Gain Ex</t>
  </si>
  <si>
    <t>Loss Ex</t>
  </si>
  <si>
    <t>C/F</t>
  </si>
  <si>
    <t>Inventory, Gross</t>
  </si>
  <si>
    <t>B</t>
  </si>
  <si>
    <t xml:space="preserve">Income tax </t>
  </si>
  <si>
    <t>Income tax payable - BF</t>
  </si>
  <si>
    <t>Provision for Income Taxes</t>
  </si>
  <si>
    <t>other asset current</t>
  </si>
  <si>
    <t>C</t>
  </si>
  <si>
    <t>Income tax payable - CF</t>
  </si>
  <si>
    <t>WHT  (ส่วนเหลือจากที่ยัง Credit ไม่หมด)</t>
  </si>
  <si>
    <t>Income tax paid</t>
  </si>
  <si>
    <t>Prepaid Construction Cost</t>
  </si>
  <si>
    <t>D</t>
  </si>
  <si>
    <t>WHT Refund</t>
  </si>
  <si>
    <t>Accrued Int. income - BF</t>
  </si>
  <si>
    <t>Land deposit</t>
  </si>
  <si>
    <t>E</t>
  </si>
  <si>
    <t>Accrued int. income - CF</t>
  </si>
  <si>
    <t>Land Improvements</t>
  </si>
  <si>
    <t>E.1</t>
  </si>
  <si>
    <t>Other Non Current Assets</t>
  </si>
  <si>
    <t>F</t>
  </si>
  <si>
    <t>Interest expenses</t>
  </si>
  <si>
    <t>Accrued Int. exp - BF</t>
  </si>
  <si>
    <t>Property, Plant and Equipment, Net</t>
  </si>
  <si>
    <t>Proceed</t>
  </si>
  <si>
    <t>H</t>
  </si>
  <si>
    <t>Accrued int. exp - CF</t>
  </si>
  <si>
    <t>Depre</t>
  </si>
  <si>
    <t>Gain</t>
  </si>
  <si>
    <t>Loss</t>
  </si>
  <si>
    <t>Unrealized gain / (loss) on exchange rate</t>
  </si>
  <si>
    <t>Deposit</t>
  </si>
  <si>
    <t>Total Assets</t>
  </si>
  <si>
    <t>Long-term Loan from Related Parties</t>
  </si>
  <si>
    <t>L</t>
  </si>
  <si>
    <t>Payment</t>
  </si>
  <si>
    <t>Received</t>
  </si>
  <si>
    <t>Accounts Payable Trade</t>
  </si>
  <si>
    <t>M</t>
  </si>
  <si>
    <t>Bank overdraft</t>
  </si>
  <si>
    <t>Income Taxes Payable</t>
  </si>
  <si>
    <t>N</t>
  </si>
  <si>
    <t>WHT</t>
  </si>
  <si>
    <t>Tax</t>
  </si>
  <si>
    <t>Accrued Expenses</t>
  </si>
  <si>
    <t>P</t>
  </si>
  <si>
    <t>Customer Advances or Deposits</t>
  </si>
  <si>
    <t>Q</t>
  </si>
  <si>
    <t>Provision employee benefit</t>
  </si>
  <si>
    <t>R</t>
  </si>
  <si>
    <t xml:space="preserve"> - Past DBO</t>
  </si>
  <si>
    <t xml:space="preserve"> - Current DBO</t>
  </si>
  <si>
    <t>Curr DBO</t>
  </si>
  <si>
    <t xml:space="preserve"> - Interest DBO</t>
  </si>
  <si>
    <t>Interest DBO</t>
  </si>
  <si>
    <t>Retention Payable</t>
  </si>
  <si>
    <t>O.2</t>
  </si>
  <si>
    <t>Current portion of long term loans</t>
  </si>
  <si>
    <t>Long Term Loan from Bank</t>
  </si>
  <si>
    <t>other current liabilities</t>
  </si>
  <si>
    <t>S</t>
  </si>
  <si>
    <t>other non current liabilities</t>
  </si>
  <si>
    <t>T</t>
  </si>
  <si>
    <t>Common Stock Value (Excluding Additional Paid in Capital) - All Classes</t>
  </si>
  <si>
    <t>U</t>
  </si>
  <si>
    <t>Additional Paid in Capital</t>
  </si>
  <si>
    <t>Gain on Actuarial</t>
  </si>
  <si>
    <t>Legal Reserve</t>
  </si>
  <si>
    <t>Retained Earnings</t>
  </si>
  <si>
    <t>Net Income</t>
  </si>
  <si>
    <t>Total RE</t>
  </si>
  <si>
    <t>Dividend</t>
  </si>
  <si>
    <t>NI</t>
  </si>
  <si>
    <t>Total Stockholders' Equity</t>
  </si>
  <si>
    <t>Total Liabilities and Stockholders' Equity</t>
  </si>
  <si>
    <t>CASH FLOWS FROM OPERATING ACTIVITIES</t>
  </si>
  <si>
    <t xml:space="preserve">Adjustments to reconcile income before income tax </t>
  </si>
  <si>
    <t xml:space="preserve">  to net cash provided from (used in) operating activities:</t>
  </si>
  <si>
    <t xml:space="preserve">   Loss (gain) from disposal of assets</t>
  </si>
  <si>
    <t>Gain Disp</t>
  </si>
  <si>
    <t xml:space="preserve">   Depreciation and amortisation</t>
  </si>
  <si>
    <t xml:space="preserve">   Interest income</t>
  </si>
  <si>
    <t>Int. Income</t>
  </si>
  <si>
    <t xml:space="preserve">   Interest expense</t>
  </si>
  <si>
    <t>Int. Expenses</t>
  </si>
  <si>
    <t xml:space="preserve">   Provision for employee benefits obligation</t>
  </si>
  <si>
    <t>DBO</t>
  </si>
  <si>
    <t>Cash provided from operating activities before changes in</t>
  </si>
  <si>
    <t xml:space="preserve">   operating assets and liabilities</t>
  </si>
  <si>
    <t xml:space="preserve">   Decrease (increase) in operating assets</t>
  </si>
  <si>
    <t>b</t>
  </si>
  <si>
    <t>Prepaid construction expense</t>
  </si>
  <si>
    <t xml:space="preserve">Deposits </t>
  </si>
  <si>
    <t>Other non current assets</t>
  </si>
  <si>
    <t xml:space="preserve">   Increase (decrease) in operating liabilities</t>
  </si>
  <si>
    <t>Trade accounts and notes payable</t>
  </si>
  <si>
    <t>Accrued expense</t>
  </si>
  <si>
    <t>Other curent liabilities</t>
  </si>
  <si>
    <t>S, E</t>
  </si>
  <si>
    <t>Cash provided from (used in) operating activities</t>
  </si>
  <si>
    <t>Financial costs payment as costs of property development projects</t>
  </si>
  <si>
    <t>Interest received</t>
  </si>
  <si>
    <t>Tax paid</t>
  </si>
  <si>
    <t>Net cash provided from (used in) operating activities</t>
  </si>
  <si>
    <t>CASH FLOWS FROM INVESTING ACTIVITIES</t>
  </si>
  <si>
    <t>G</t>
  </si>
  <si>
    <t>Pur</t>
  </si>
  <si>
    <t>Net cash provided from (used in) investing activities</t>
  </si>
  <si>
    <t>CASH FLOWS FROM FINANCING ACTIVITIES</t>
  </si>
  <si>
    <t>Cash received from promissory note</t>
  </si>
  <si>
    <t>O.1, O.2</t>
  </si>
  <si>
    <t>Repayment for long-term loan</t>
  </si>
  <si>
    <t>Repayment for long-term loan from related parties</t>
  </si>
  <si>
    <t>Net cash provided from (used in) financing activities</t>
  </si>
  <si>
    <t>NET INCREASE (DECREASE) IN CASH AND CASH EQUIVALENTS</t>
  </si>
  <si>
    <t>CASH AND CASH EQUIVALENTS AT ENDING OF PERIOD</t>
  </si>
  <si>
    <t>DIFF</t>
  </si>
  <si>
    <t>Qtr 4 2012</t>
  </si>
  <si>
    <t>Rpt Bal YTD</t>
  </si>
  <si>
    <t>Acturial (Gain) / Loss</t>
  </si>
  <si>
    <t>Real Estate Sales</t>
  </si>
  <si>
    <t>Other Revenues</t>
  </si>
  <si>
    <t>Total Revenues</t>
  </si>
  <si>
    <t>Cost of Real Estate Sales</t>
  </si>
  <si>
    <t>Selling, General and Administrative Expenses</t>
  </si>
  <si>
    <t>Total Expenses</t>
  </si>
  <si>
    <t>Operating Income/(Loss)</t>
  </si>
  <si>
    <t>Interest Expense</t>
  </si>
  <si>
    <t>Qtr 1 2013</t>
  </si>
  <si>
    <t>Unadj Bal</t>
  </si>
  <si>
    <t>Net AJEs</t>
  </si>
  <si>
    <t>Adj Bal</t>
  </si>
  <si>
    <t>Net RJEs</t>
  </si>
  <si>
    <t>Customer Advances or Deposits - Related</t>
  </si>
  <si>
    <t>Interest paid</t>
  </si>
  <si>
    <t>Qtr 1 2012</t>
  </si>
  <si>
    <t>Deferred tax asset</t>
  </si>
  <si>
    <t>Deferred Tax Liability</t>
  </si>
  <si>
    <t xml:space="preserve">Bank overdraft </t>
  </si>
  <si>
    <t>TB by Lead Q1'13</t>
  </si>
  <si>
    <t>Other comprehensive income</t>
  </si>
  <si>
    <t>TB by Account Q2'13</t>
  </si>
  <si>
    <t>Qtr 2 2013</t>
  </si>
  <si>
    <t>Qtr 2 2012</t>
  </si>
  <si>
    <t>Account</t>
  </si>
  <si>
    <t>Description</t>
  </si>
  <si>
    <t>Unadj Bal YTD</t>
  </si>
  <si>
    <t>Net AJEs YTD</t>
  </si>
  <si>
    <t>Adj Bal YTD</t>
  </si>
  <si>
    <t>Net RJEs YTD</t>
  </si>
  <si>
    <t>11101</t>
  </si>
  <si>
    <t>Cash</t>
  </si>
  <si>
    <t>1110101</t>
  </si>
  <si>
    <t>1110102</t>
  </si>
  <si>
    <t>Petty Cash</t>
  </si>
  <si>
    <t>1110103</t>
  </si>
  <si>
    <t>Advance payment</t>
  </si>
  <si>
    <t>1110188</t>
  </si>
  <si>
    <t>Petty cash - Control book</t>
  </si>
  <si>
    <t>1110199</t>
  </si>
  <si>
    <t>Advance payment - Control book</t>
  </si>
  <si>
    <t>1110201</t>
  </si>
  <si>
    <t>Saving Account - TMB 020-2-37519-2 (Charan)</t>
  </si>
  <si>
    <t>1110202</t>
  </si>
  <si>
    <t>Saving Account - 038-2-79218-2 (TMB - pramongkudklao)</t>
  </si>
  <si>
    <t>11103</t>
  </si>
  <si>
    <t>1110301</t>
  </si>
  <si>
    <t>Current Account - SCB 011-3-90413-5</t>
  </si>
  <si>
    <t>1110302</t>
  </si>
  <si>
    <t>Current Account - Kbank 037-1-07310-8</t>
  </si>
  <si>
    <t>1110303</t>
  </si>
  <si>
    <t>Current Account - 020-1-05513-4 (TMB) (Charan)</t>
  </si>
  <si>
    <t>1110305</t>
  </si>
  <si>
    <t>Current Account (CIMB thai) 0123-0-3264-3</t>
  </si>
  <si>
    <t>11105A</t>
  </si>
  <si>
    <t>Post date cheque</t>
  </si>
  <si>
    <t>11107</t>
  </si>
  <si>
    <t>Saving Account  020-2-43337-1  TMB</t>
  </si>
  <si>
    <t>11112</t>
  </si>
  <si>
    <t>Petty Cash _ RV</t>
  </si>
  <si>
    <t>11113</t>
  </si>
  <si>
    <t>Petty Cash - RS</t>
  </si>
  <si>
    <t>11114</t>
  </si>
  <si>
    <t>11115</t>
  </si>
  <si>
    <t>11116</t>
  </si>
  <si>
    <t>11119</t>
  </si>
  <si>
    <t>Petty Cash - RRS</t>
  </si>
  <si>
    <t>11120</t>
  </si>
  <si>
    <t>11122</t>
  </si>
  <si>
    <t>Petty Cash - RK</t>
  </si>
  <si>
    <t>11123</t>
  </si>
  <si>
    <t>Petty Cash - LR3</t>
  </si>
  <si>
    <t>11124</t>
  </si>
  <si>
    <t>11125</t>
  </si>
  <si>
    <t>Bank Account - 038-1-05427-9 (TMB - pramongkudklao) O/D</t>
  </si>
  <si>
    <t>11126</t>
  </si>
  <si>
    <t>Petty Cash RV3</t>
  </si>
  <si>
    <t>11127</t>
  </si>
  <si>
    <t>Petty Cash RK2</t>
  </si>
  <si>
    <t>1110403</t>
  </si>
  <si>
    <t>Thaitanapat Fund (TBB)</t>
  </si>
  <si>
    <t>14001</t>
  </si>
  <si>
    <t>Accounts Receivable</t>
  </si>
  <si>
    <t>1410101</t>
  </si>
  <si>
    <t>2310101</t>
  </si>
  <si>
    <t>Unearned Revenue Suspense account</t>
  </si>
  <si>
    <t>24000</t>
  </si>
  <si>
    <t>11300</t>
  </si>
  <si>
    <t>Inventory</t>
  </si>
  <si>
    <t>11300.1</t>
  </si>
  <si>
    <t>11300.4</t>
  </si>
  <si>
    <t>Inventory for sale</t>
  </si>
  <si>
    <t>11300.50</t>
  </si>
  <si>
    <t>Furniture</t>
  </si>
  <si>
    <t>11301</t>
  </si>
  <si>
    <t>Land</t>
  </si>
  <si>
    <t>1130101</t>
  </si>
  <si>
    <t>1130102</t>
  </si>
  <si>
    <t>WIP</t>
  </si>
  <si>
    <t>1130103</t>
  </si>
  <si>
    <t>1130104</t>
  </si>
  <si>
    <t>Decoration</t>
  </si>
  <si>
    <t>1130106</t>
  </si>
  <si>
    <t>Land improvement</t>
  </si>
  <si>
    <t>1130107</t>
  </si>
  <si>
    <t>Garden</t>
  </si>
  <si>
    <t>1130108</t>
  </si>
  <si>
    <t>Interest for construction</t>
  </si>
  <si>
    <t>1130109</t>
  </si>
  <si>
    <t>Designing</t>
  </si>
  <si>
    <t>1130110</t>
  </si>
  <si>
    <t>Air condition</t>
  </si>
  <si>
    <t>1130111</t>
  </si>
  <si>
    <t>1130112</t>
  </si>
  <si>
    <t>Construction and environment certificate</t>
  </si>
  <si>
    <t>1130113</t>
  </si>
  <si>
    <t>Utilities</t>
  </si>
  <si>
    <t>1130115</t>
  </si>
  <si>
    <t>Tax and fee for transferring</t>
  </si>
  <si>
    <t>1130116</t>
  </si>
  <si>
    <t>Land and Building</t>
  </si>
  <si>
    <t>1130117</t>
  </si>
  <si>
    <t>Sign</t>
  </si>
  <si>
    <t>1130118</t>
  </si>
  <si>
    <t>Fence</t>
  </si>
  <si>
    <t>1130119</t>
  </si>
  <si>
    <t>Street</t>
  </si>
  <si>
    <t>1130120</t>
  </si>
  <si>
    <t>Allocate and issue the title deed</t>
  </si>
  <si>
    <t>11303</t>
  </si>
  <si>
    <t>1210101</t>
  </si>
  <si>
    <t>1110401</t>
  </si>
  <si>
    <t>Bank rectricted for utilities</t>
  </si>
  <si>
    <t>11105</t>
  </si>
  <si>
    <t>1110501</t>
  </si>
  <si>
    <t>1120101</t>
  </si>
  <si>
    <t>Accounts Receivable - Other</t>
  </si>
  <si>
    <t>1120102</t>
  </si>
  <si>
    <t>Advance paymenet - pending clear</t>
  </si>
  <si>
    <t>1120106</t>
  </si>
  <si>
    <t>1120107</t>
  </si>
  <si>
    <t>AR-Revenue Department</t>
  </si>
  <si>
    <t>1120108</t>
  </si>
  <si>
    <t>Recievable from WHT</t>
  </si>
  <si>
    <t>11202</t>
  </si>
  <si>
    <t>11203</t>
  </si>
  <si>
    <t>11203.1</t>
  </si>
  <si>
    <t>Advance payment - conveyance</t>
  </si>
  <si>
    <t>13001</t>
  </si>
  <si>
    <t>13005</t>
  </si>
  <si>
    <t>Prepaid Expenses</t>
  </si>
  <si>
    <t>13006</t>
  </si>
  <si>
    <t>Accrued Income</t>
  </si>
  <si>
    <t>13007</t>
  </si>
  <si>
    <t>Supplies and Equipment for promotion</t>
  </si>
  <si>
    <t>13008</t>
  </si>
  <si>
    <t>Prepaid Expenses _ Corporated Income tax</t>
  </si>
  <si>
    <t>13009</t>
  </si>
  <si>
    <t>Prepaid _ premium insurance</t>
  </si>
  <si>
    <t>13010</t>
  </si>
  <si>
    <t>Defered Commission</t>
  </si>
  <si>
    <t>13011</t>
  </si>
  <si>
    <t>1310102</t>
  </si>
  <si>
    <t>1310103</t>
  </si>
  <si>
    <t>Deferred expense</t>
  </si>
  <si>
    <t>1310105</t>
  </si>
  <si>
    <t>1310108</t>
  </si>
  <si>
    <t>1310110</t>
  </si>
  <si>
    <t>Deposit - Utilities construction</t>
  </si>
  <si>
    <t>1310112</t>
  </si>
  <si>
    <t>1310201</t>
  </si>
  <si>
    <t>Input Vat</t>
  </si>
  <si>
    <t>15001</t>
  </si>
  <si>
    <t>11305</t>
  </si>
  <si>
    <t>Prepaid - Construction cost RRS</t>
  </si>
  <si>
    <t>11306</t>
  </si>
  <si>
    <t>Prepaid - Construction cost LRS</t>
  </si>
  <si>
    <t>11307</t>
  </si>
  <si>
    <t>Prepaid - Construction cost RK</t>
  </si>
  <si>
    <t>11308</t>
  </si>
  <si>
    <t>Prepaid Constuction_RV3</t>
  </si>
  <si>
    <t>11309</t>
  </si>
  <si>
    <t>Prepaid Constuction_RK2</t>
  </si>
  <si>
    <t>1310101</t>
  </si>
  <si>
    <t>Prepaid - Construction cost</t>
  </si>
  <si>
    <t>1120104</t>
  </si>
  <si>
    <t>Deposit for Land</t>
  </si>
  <si>
    <t>11205</t>
  </si>
  <si>
    <t>1310301</t>
  </si>
  <si>
    <t>1120105</t>
  </si>
  <si>
    <t>Land for development</t>
  </si>
  <si>
    <t>11206</t>
  </si>
  <si>
    <t>12111</t>
  </si>
  <si>
    <t>Decoration of model room - RS</t>
  </si>
  <si>
    <t>12111.01</t>
  </si>
  <si>
    <t>Accumulated Depreciation _ Decoration of model room RS</t>
  </si>
  <si>
    <t>12112</t>
  </si>
  <si>
    <t>Decoration of model room - LR2</t>
  </si>
  <si>
    <t>12112.01</t>
  </si>
  <si>
    <t>Accumulated Depreciation _ Decoration of model room LR2</t>
  </si>
  <si>
    <t>12113</t>
  </si>
  <si>
    <t>Decoration of model room - RK</t>
  </si>
  <si>
    <t>12113.01</t>
  </si>
  <si>
    <t>Accumulated Depreciation _ Decoration of model room RK</t>
  </si>
  <si>
    <t>12114</t>
  </si>
  <si>
    <t>Decoration of model room - LR3</t>
  </si>
  <si>
    <t>12114.01</t>
  </si>
  <si>
    <t>Accumulated Depreciation _ Decoration of model room LR3</t>
  </si>
  <si>
    <t>12115</t>
  </si>
  <si>
    <t>Decoration of model room - RK2</t>
  </si>
  <si>
    <t>12115.01</t>
  </si>
  <si>
    <t>Accumulated Depreciation _ Decoration of model room RK2</t>
  </si>
  <si>
    <t>12201</t>
  </si>
  <si>
    <t>Office Building</t>
  </si>
  <si>
    <t>12201.01</t>
  </si>
  <si>
    <t>Accumulated Depreciation _ Office Building</t>
  </si>
  <si>
    <t>1220102</t>
  </si>
  <si>
    <t>Vehicle</t>
  </si>
  <si>
    <t>1220103</t>
  </si>
  <si>
    <t>Accumulated depreciation - Vehicle</t>
  </si>
  <si>
    <t>1220104</t>
  </si>
  <si>
    <t>Office Decoration</t>
  </si>
  <si>
    <t>1220105</t>
  </si>
  <si>
    <t>Accumulated depreciation -Office decoration</t>
  </si>
  <si>
    <t>1220106</t>
  </si>
  <si>
    <t>Office Equipment</t>
  </si>
  <si>
    <t>1220107</t>
  </si>
  <si>
    <t>Accumulated depreciation -Office equipment</t>
  </si>
  <si>
    <t>1220108</t>
  </si>
  <si>
    <t>Computer and Printer</t>
  </si>
  <si>
    <t>1220109</t>
  </si>
  <si>
    <t>Accumulated depreciation -Computer and printer</t>
  </si>
  <si>
    <t>1220111</t>
  </si>
  <si>
    <t>Computer software</t>
  </si>
  <si>
    <t>1220112</t>
  </si>
  <si>
    <t>Accumulated Depreciation - Computer software</t>
  </si>
  <si>
    <t>1220113</t>
  </si>
  <si>
    <t>Office Equipment (RS)</t>
  </si>
  <si>
    <t>1220114</t>
  </si>
  <si>
    <t>Accumulated depreciation - Office Equipment (RS)</t>
  </si>
  <si>
    <t>1220115</t>
  </si>
  <si>
    <t>Office Decoration (RS)</t>
  </si>
  <si>
    <t>1220116</t>
  </si>
  <si>
    <t>Accumulated depreciation - Office Decoration (RS)</t>
  </si>
  <si>
    <t>1220117</t>
  </si>
  <si>
    <t>Sale Office</t>
  </si>
  <si>
    <t>1220118</t>
  </si>
  <si>
    <t>Accumulated depreciation - Sale Office</t>
  </si>
  <si>
    <t>12301</t>
  </si>
  <si>
    <t>12301.01</t>
  </si>
  <si>
    <t>Accumulated Depreciation _ Vehicle</t>
  </si>
  <si>
    <t>12401</t>
  </si>
  <si>
    <t>12401.01</t>
  </si>
  <si>
    <t>Accumulated Depreciation - Office Decoration</t>
  </si>
  <si>
    <t>12501</t>
  </si>
  <si>
    <t>12501.01</t>
  </si>
  <si>
    <t>Accumulated Depreciation - Office Equipment</t>
  </si>
  <si>
    <t>12601</t>
  </si>
  <si>
    <t>12601.01</t>
  </si>
  <si>
    <t>Accumulated Depreciation - Computer and Printer</t>
  </si>
  <si>
    <t>12701</t>
  </si>
  <si>
    <t>12701.10</t>
  </si>
  <si>
    <t>12902</t>
  </si>
  <si>
    <t>12902.01</t>
  </si>
  <si>
    <t>Accumulated Depreciation - Office Equipment (RS)</t>
  </si>
  <si>
    <t>12903</t>
  </si>
  <si>
    <t>12903.01</t>
  </si>
  <si>
    <t>Accumulated Depreciation - Office Decoration (RS)</t>
  </si>
  <si>
    <t>12904</t>
  </si>
  <si>
    <t>Office Equipment (RRS)</t>
  </si>
  <si>
    <t>12904.01</t>
  </si>
  <si>
    <t>Accumulated Depreciation - Office Equipment (RRS)</t>
  </si>
  <si>
    <t>12905</t>
  </si>
  <si>
    <t>Office Equipment (LR3)</t>
  </si>
  <si>
    <t>12905.01</t>
  </si>
  <si>
    <t>Accumulated Depreciation - Office Equipment (LR3)</t>
  </si>
  <si>
    <t>12905.1</t>
  </si>
  <si>
    <t>12906</t>
  </si>
  <si>
    <t>Office Equipment (RK)</t>
  </si>
  <si>
    <t>12906.01</t>
  </si>
  <si>
    <t>Accumulated Depreciation - Office Equipment (RK)</t>
  </si>
  <si>
    <t>12906.1</t>
  </si>
  <si>
    <t>12909</t>
  </si>
  <si>
    <t>Office Equipment (RV3)</t>
  </si>
  <si>
    <t>12909.01</t>
  </si>
  <si>
    <t>Accumulated Depreciation _ Office Equipment (RV3)</t>
  </si>
  <si>
    <t>12910</t>
  </si>
  <si>
    <t>Office Equipment (RK2)</t>
  </si>
  <si>
    <t>12910.01</t>
  </si>
  <si>
    <t>Accumulated Depreciation _ Office Equipment (RK2)</t>
  </si>
  <si>
    <t>12907</t>
  </si>
  <si>
    <t>Office Decoration (RK)</t>
  </si>
  <si>
    <t>12908</t>
  </si>
  <si>
    <t>Office Decoration (LR2)</t>
  </si>
  <si>
    <t>13002</t>
  </si>
  <si>
    <t>Deferred advertising sale promotion</t>
  </si>
  <si>
    <t>13002.1</t>
  </si>
  <si>
    <t>13003</t>
  </si>
  <si>
    <t>Collateral for Guarantee Project</t>
  </si>
  <si>
    <t>13003.1</t>
  </si>
  <si>
    <t>13003.2</t>
  </si>
  <si>
    <t>Deposits for utilities construction</t>
  </si>
  <si>
    <t>13003.3</t>
  </si>
  <si>
    <t>1310104</t>
  </si>
  <si>
    <t>1120103</t>
  </si>
  <si>
    <t>11204</t>
  </si>
  <si>
    <t>2120103</t>
  </si>
  <si>
    <t>Long term Loan from Related Parties</t>
  </si>
  <si>
    <t>21302</t>
  </si>
  <si>
    <t>21200</t>
  </si>
  <si>
    <t>Cheque Payment</t>
  </si>
  <si>
    <t>2120101</t>
  </si>
  <si>
    <t>2120102</t>
  </si>
  <si>
    <t>Accounts Payable</t>
  </si>
  <si>
    <t>21301</t>
  </si>
  <si>
    <t>21103</t>
  </si>
  <si>
    <t>overdraft CIMB 0123-0-3264-3</t>
  </si>
  <si>
    <t>23103</t>
  </si>
  <si>
    <t>Overdraft _ TMB</t>
  </si>
  <si>
    <t>2120121</t>
  </si>
  <si>
    <t>Accrued Employee Benefit</t>
  </si>
  <si>
    <t>21501</t>
  </si>
  <si>
    <t>2120106</t>
  </si>
  <si>
    <t>Accrued Interest</t>
  </si>
  <si>
    <t>2120107</t>
  </si>
  <si>
    <t>2120108</t>
  </si>
  <si>
    <t>Advance Received - Deposit</t>
  </si>
  <si>
    <t>2120109</t>
  </si>
  <si>
    <t>Accrued Expenses - Commision</t>
  </si>
  <si>
    <t>2120110</t>
  </si>
  <si>
    <t>Accrued Expenses - Management fee</t>
  </si>
  <si>
    <t>2120111</t>
  </si>
  <si>
    <t>Accrued Expenses - Bonus and compensation</t>
  </si>
  <si>
    <t>2120113</t>
  </si>
  <si>
    <t>Accrued Expenses - Audit fee</t>
  </si>
  <si>
    <t>2120114</t>
  </si>
  <si>
    <t>Accrued Expenses - WHT</t>
  </si>
  <si>
    <t>2120115</t>
  </si>
  <si>
    <t>Accrued Expenses - Specific business tax</t>
  </si>
  <si>
    <t>2120117</t>
  </si>
  <si>
    <t>Accrued Expenses - Social Security of Fund</t>
  </si>
  <si>
    <t>2120120</t>
  </si>
  <si>
    <t>Account payable - Fund</t>
  </si>
  <si>
    <t>2120123</t>
  </si>
  <si>
    <t>21305</t>
  </si>
  <si>
    <t>21306</t>
  </si>
  <si>
    <t>21307</t>
  </si>
  <si>
    <t>21308</t>
  </si>
  <si>
    <t>21309</t>
  </si>
  <si>
    <t>21310</t>
  </si>
  <si>
    <t>21315</t>
  </si>
  <si>
    <t>21401</t>
  </si>
  <si>
    <t>21402</t>
  </si>
  <si>
    <t>21404</t>
  </si>
  <si>
    <t>2160101</t>
  </si>
  <si>
    <t>Accrued provident fund</t>
  </si>
  <si>
    <t>22201</t>
  </si>
  <si>
    <t>Accounts Payable _ Fund (RV)</t>
  </si>
  <si>
    <t>22203</t>
  </si>
  <si>
    <t>Accounts Payable - Fund (RS)</t>
  </si>
  <si>
    <t>22204</t>
  </si>
  <si>
    <t>Accounts Payable - Fund (LR2)</t>
  </si>
  <si>
    <t>22205</t>
  </si>
  <si>
    <t>Account Payable _ Fund (LR3)</t>
  </si>
  <si>
    <t>22206</t>
  </si>
  <si>
    <t>Account Payable _ Fund (RK1)</t>
  </si>
  <si>
    <t>RJE Related</t>
  </si>
  <si>
    <t>Advance Received from customer - Related persons</t>
  </si>
  <si>
    <t>2120112</t>
  </si>
  <si>
    <t>Advanced received from customer</t>
  </si>
  <si>
    <t>21311</t>
  </si>
  <si>
    <t>Advance Received from customer - LR1</t>
  </si>
  <si>
    <t>21312</t>
  </si>
  <si>
    <t>Advance Received from customer - LR2</t>
  </si>
  <si>
    <t>21313</t>
  </si>
  <si>
    <t>Advance Received from customer - LR3</t>
  </si>
  <si>
    <t>21314</t>
  </si>
  <si>
    <t>Advance Received from customer - RK</t>
  </si>
  <si>
    <t>21316</t>
  </si>
  <si>
    <t>Advanced Received from customer - RV3</t>
  </si>
  <si>
    <t>21318</t>
  </si>
  <si>
    <t>Advanced Received from customer - RK2</t>
  </si>
  <si>
    <t>2120116</t>
  </si>
  <si>
    <t>Accrued  Corporated Income tax</t>
  </si>
  <si>
    <t>21403</t>
  </si>
  <si>
    <t>Accrued Expenses - Corporate income tax</t>
  </si>
  <si>
    <t>2120125</t>
  </si>
  <si>
    <t>Deferred tax liability</t>
  </si>
  <si>
    <t>1410102</t>
  </si>
  <si>
    <t>Promissory note</t>
  </si>
  <si>
    <t>21102</t>
  </si>
  <si>
    <t>2120104</t>
  </si>
  <si>
    <t>Accounts Payable - Other</t>
  </si>
  <si>
    <t>2120122</t>
  </si>
  <si>
    <t>Deposit receivable for reserved</t>
  </si>
  <si>
    <t>2120199</t>
  </si>
  <si>
    <t>Account payable - Control advance payment and petty cash book</t>
  </si>
  <si>
    <t>21303</t>
  </si>
  <si>
    <t>21317</t>
  </si>
  <si>
    <t>21405</t>
  </si>
  <si>
    <t>Vat Payable</t>
  </si>
  <si>
    <t>21406</t>
  </si>
  <si>
    <t>Output Vat</t>
  </si>
  <si>
    <t>2310102</t>
  </si>
  <si>
    <t>2310201</t>
  </si>
  <si>
    <t>1110402</t>
  </si>
  <si>
    <t>Bank rectricted for guarantees to employees</t>
  </si>
  <si>
    <t>11111</t>
  </si>
  <si>
    <t>2120119</t>
  </si>
  <si>
    <t>Employee Retention</t>
  </si>
  <si>
    <t>21500</t>
  </si>
  <si>
    <t>2120105</t>
  </si>
  <si>
    <t>21304</t>
  </si>
  <si>
    <t>2210101</t>
  </si>
  <si>
    <t>Loan from KK (Kiatnakin)</t>
  </si>
  <si>
    <t>2210102</t>
  </si>
  <si>
    <t>Loan from CIMB</t>
  </si>
  <si>
    <t>23101</t>
  </si>
  <si>
    <t>23102</t>
  </si>
  <si>
    <t>Loan from TMB</t>
  </si>
  <si>
    <t>23105</t>
  </si>
  <si>
    <t>Loan from Bank (CIMB)</t>
  </si>
  <si>
    <t>23106</t>
  </si>
  <si>
    <t>Current portion of L-T</t>
  </si>
  <si>
    <t>2210103</t>
  </si>
  <si>
    <t>23101A</t>
  </si>
  <si>
    <t>current portion of long term loans</t>
  </si>
  <si>
    <t>2120118</t>
  </si>
  <si>
    <t>Promissory Notes</t>
  </si>
  <si>
    <t>31000</t>
  </si>
  <si>
    <t>Capital</t>
  </si>
  <si>
    <t>3110101</t>
  </si>
  <si>
    <t>Qtr 4 2013</t>
  </si>
  <si>
    <t>TB by Acocunt Q4'13</t>
  </si>
  <si>
    <t>1220119</t>
  </si>
  <si>
    <t>Office-construction in progress</t>
  </si>
  <si>
    <t>12701.1</t>
  </si>
  <si>
    <t>11300.5</t>
  </si>
  <si>
    <t>1110103A</t>
  </si>
  <si>
    <t>1310202</t>
  </si>
  <si>
    <t>Refundable input VaT</t>
  </si>
  <si>
    <t>1310111</t>
  </si>
  <si>
    <t>Deposit - rent center and utilities</t>
  </si>
  <si>
    <t>2130101</t>
  </si>
  <si>
    <t>Accounts Payable - Trade</t>
  </si>
  <si>
    <t>3130101</t>
  </si>
  <si>
    <t>Warrant to purchase common stock</t>
  </si>
  <si>
    <t>6110109</t>
  </si>
  <si>
    <t>Duty and Trade fee -  Construction</t>
  </si>
  <si>
    <t>54018.1</t>
  </si>
  <si>
    <t>Meeting remuneration</t>
  </si>
  <si>
    <t>6120131</t>
  </si>
  <si>
    <t>Commission expenses</t>
  </si>
  <si>
    <t>6130128</t>
  </si>
  <si>
    <t>6130129</t>
  </si>
  <si>
    <t>6130133</t>
  </si>
  <si>
    <t>6140102</t>
  </si>
  <si>
    <t>Welfare - Account &amp; Finance</t>
  </si>
  <si>
    <t>6140129</t>
  </si>
  <si>
    <t>Charity Expense</t>
  </si>
  <si>
    <t>6140133</t>
  </si>
  <si>
    <t>Reward and Bonus</t>
  </si>
  <si>
    <t>3120101</t>
  </si>
  <si>
    <t>Paid in capital</t>
  </si>
  <si>
    <t>32000</t>
  </si>
  <si>
    <t>3210101</t>
  </si>
  <si>
    <t>(Profit) / loss</t>
  </si>
  <si>
    <t>3210103</t>
  </si>
  <si>
    <t>3210106</t>
  </si>
  <si>
    <t>Acturial (gain)/loss</t>
  </si>
  <si>
    <t>33000</t>
  </si>
  <si>
    <t>34000</t>
  </si>
  <si>
    <t>Retained Earnings - in period</t>
  </si>
  <si>
    <t>35000</t>
  </si>
  <si>
    <t>Profit(loss)</t>
  </si>
  <si>
    <t>3210104</t>
  </si>
  <si>
    <t>36000</t>
  </si>
  <si>
    <t>3210105</t>
  </si>
  <si>
    <t>Legal reserve</t>
  </si>
  <si>
    <t>37000</t>
  </si>
  <si>
    <t>3700X</t>
  </si>
  <si>
    <t>Legal Reserved</t>
  </si>
  <si>
    <t>41100</t>
  </si>
  <si>
    <t>Sale income - RV</t>
  </si>
  <si>
    <t>4110101</t>
  </si>
  <si>
    <t>Revenue from sale property - project</t>
  </si>
  <si>
    <t>4110102</t>
  </si>
  <si>
    <t>Sale Furniture income</t>
  </si>
  <si>
    <t>4110199</t>
  </si>
  <si>
    <t>Cash discount</t>
  </si>
  <si>
    <t>41300</t>
  </si>
  <si>
    <t>Sale income - RS</t>
  </si>
  <si>
    <t>41400</t>
  </si>
  <si>
    <t>Sale income - RRS</t>
  </si>
  <si>
    <t>41500</t>
  </si>
  <si>
    <t>Sale income - RK</t>
  </si>
  <si>
    <t>41600</t>
  </si>
  <si>
    <t>Sale income _ LR3</t>
  </si>
  <si>
    <t>41700</t>
  </si>
  <si>
    <t>43500</t>
  </si>
  <si>
    <t>41501</t>
  </si>
  <si>
    <t>Sale Furniture income - RK1</t>
  </si>
  <si>
    <t>42000</t>
  </si>
  <si>
    <t>Interest Income</t>
  </si>
  <si>
    <t>4210101</t>
  </si>
  <si>
    <t>Other Income</t>
  </si>
  <si>
    <t>4210102</t>
  </si>
  <si>
    <t>4210103</t>
  </si>
  <si>
    <t>(Gain) / loss from fund investment</t>
  </si>
  <si>
    <t>4220101</t>
  </si>
  <si>
    <t>Rental Income</t>
  </si>
  <si>
    <t>43100</t>
  </si>
  <si>
    <t>income from retention</t>
  </si>
  <si>
    <t>43200</t>
  </si>
  <si>
    <t>43300</t>
  </si>
  <si>
    <t>53037</t>
  </si>
  <si>
    <t>Apartment Remuneration</t>
  </si>
  <si>
    <t>51000</t>
  </si>
  <si>
    <t>Cost of goods sold</t>
  </si>
  <si>
    <t>51000.01</t>
  </si>
  <si>
    <t>5110101</t>
  </si>
  <si>
    <t>5110121</t>
  </si>
  <si>
    <t>Cost of sale furniture</t>
  </si>
  <si>
    <t>51200</t>
  </si>
  <si>
    <t>Construction Control expense</t>
  </si>
  <si>
    <t>5210102</t>
  </si>
  <si>
    <t>Construction and decoration</t>
  </si>
  <si>
    <t>5210114</t>
  </si>
  <si>
    <t>53025</t>
  </si>
  <si>
    <t>Specific business tax</t>
  </si>
  <si>
    <t>6120125</t>
  </si>
  <si>
    <t>52001</t>
  </si>
  <si>
    <t>Salary - Construction</t>
  </si>
  <si>
    <t>52002</t>
  </si>
  <si>
    <t>Allowance for employee</t>
  </si>
  <si>
    <t>52003</t>
  </si>
  <si>
    <t>Social Security of Fund</t>
  </si>
  <si>
    <t>52004</t>
  </si>
  <si>
    <t>Vehicle Expenses</t>
  </si>
  <si>
    <t>52005.1</t>
  </si>
  <si>
    <t>Electricity Expenses</t>
  </si>
  <si>
    <t>52005.2</t>
  </si>
  <si>
    <t>Water Expenses</t>
  </si>
  <si>
    <t>52005.3</t>
  </si>
  <si>
    <t>Telephone Expenses</t>
  </si>
  <si>
    <t>52006</t>
  </si>
  <si>
    <t>Entertainment Expenses</t>
  </si>
  <si>
    <t>52007</t>
  </si>
  <si>
    <t>Duty and Fee - Trade</t>
  </si>
  <si>
    <t>52009</t>
  </si>
  <si>
    <t>Supplies Expenses</t>
  </si>
  <si>
    <t>52010</t>
  </si>
  <si>
    <t>Maintenance Expenses</t>
  </si>
  <si>
    <t>52011</t>
  </si>
  <si>
    <t>Copy machine Expenses</t>
  </si>
  <si>
    <t>52013</t>
  </si>
  <si>
    <t>Miscellaneous Expenses</t>
  </si>
  <si>
    <t>52016</t>
  </si>
  <si>
    <t>Depreciation Expenses - Office Decoration</t>
  </si>
  <si>
    <t>52017</t>
  </si>
  <si>
    <t>Depreciation Expenses - Office Equipment</t>
  </si>
  <si>
    <t>52018</t>
  </si>
  <si>
    <t>Depreciation Expenses - Computer and Printer</t>
  </si>
  <si>
    <t>52019</t>
  </si>
  <si>
    <t>Rental_manage Project</t>
  </si>
  <si>
    <t>52020</t>
  </si>
  <si>
    <t>Common charge_management project</t>
  </si>
  <si>
    <t>52021</t>
  </si>
  <si>
    <t>Long-Term employee benefit - Construct</t>
  </si>
  <si>
    <t>53001</t>
  </si>
  <si>
    <t>Salary - Sale</t>
  </si>
  <si>
    <t>53002</t>
  </si>
  <si>
    <t>Allowance for employee - Sale</t>
  </si>
  <si>
    <t>53003</t>
  </si>
  <si>
    <t>Social Security of Fund - Sale</t>
  </si>
  <si>
    <t>53004</t>
  </si>
  <si>
    <t>Vehicle Expenses - Sale</t>
  </si>
  <si>
    <t>53005.1</t>
  </si>
  <si>
    <t>Electricity Expenses - Sale</t>
  </si>
  <si>
    <t>53005.2</t>
  </si>
  <si>
    <t>Water Expenses - Sale</t>
  </si>
  <si>
    <t>53005.3</t>
  </si>
  <si>
    <t>Telephone Expenses - Sale</t>
  </si>
  <si>
    <t>53006</t>
  </si>
  <si>
    <t>Entertainment Expenses - Sale</t>
  </si>
  <si>
    <t>53007</t>
  </si>
  <si>
    <t>Duty and Fee - Trade (Sale)</t>
  </si>
  <si>
    <t>53008</t>
  </si>
  <si>
    <t>Duty and Fee - Bank (Sale)</t>
  </si>
  <si>
    <t>53009</t>
  </si>
  <si>
    <t>Supplies Expenses - Sale</t>
  </si>
  <si>
    <t>53010</t>
  </si>
  <si>
    <t>Maintenance Expenses - Sale</t>
  </si>
  <si>
    <t>53011</t>
  </si>
  <si>
    <t>Copy machine Expenses - Sale</t>
  </si>
  <si>
    <t>53012</t>
  </si>
  <si>
    <t>Security Expenses - Sale</t>
  </si>
  <si>
    <t>53013</t>
  </si>
  <si>
    <t>Miscellaneous Expenses - Sale</t>
  </si>
  <si>
    <t>53016</t>
  </si>
  <si>
    <t>Depreciation Expenses - Office Decoration (Sale)</t>
  </si>
  <si>
    <t>53017</t>
  </si>
  <si>
    <t>Depreciation Expenses - Office Equipment (Sale)</t>
  </si>
  <si>
    <t>53018</t>
  </si>
  <si>
    <t>Depreciation Expenses - Computer and Printer (Sale)</t>
  </si>
  <si>
    <t>53018.1</t>
  </si>
  <si>
    <t>Depreciation expense _ Decoration of model room</t>
  </si>
  <si>
    <t>53019</t>
  </si>
  <si>
    <t>Rental Expenses (Sale)</t>
  </si>
  <si>
    <t>53020</t>
  </si>
  <si>
    <t>Common charge (Sale)</t>
  </si>
  <si>
    <t>53021</t>
  </si>
  <si>
    <t>Accounting and Financeing Expenses (Sale)</t>
  </si>
  <si>
    <t>53022</t>
  </si>
  <si>
    <t>Property tax (Sale)</t>
  </si>
  <si>
    <t>53023</t>
  </si>
  <si>
    <t>Promotion Expenses</t>
  </si>
  <si>
    <t>53023.1</t>
  </si>
  <si>
    <t>Management Expenses</t>
  </si>
  <si>
    <t>53023.2</t>
  </si>
  <si>
    <t>Advertising Expenses</t>
  </si>
  <si>
    <t>53023.3</t>
  </si>
  <si>
    <t>Event Expenses</t>
  </si>
  <si>
    <t>53023.4</t>
  </si>
  <si>
    <t>Sale Promotion</t>
  </si>
  <si>
    <t>53024</t>
  </si>
  <si>
    <t>Commission Expenses</t>
  </si>
  <si>
    <t>53028</t>
  </si>
  <si>
    <t>Corporate common charge</t>
  </si>
  <si>
    <t>53029</t>
  </si>
  <si>
    <t>Gift for Promotion Expenses</t>
  </si>
  <si>
    <t>53030</t>
  </si>
  <si>
    <t>Fund common charge</t>
  </si>
  <si>
    <t>53031</t>
  </si>
  <si>
    <t>Office Expenses - RV</t>
  </si>
  <si>
    <t>53032</t>
  </si>
  <si>
    <t>Office Expenses - RS</t>
  </si>
  <si>
    <t>53033</t>
  </si>
  <si>
    <t>Brokerage</t>
  </si>
  <si>
    <t>53034</t>
  </si>
  <si>
    <t>Office Expenses - RRS</t>
  </si>
  <si>
    <t>53035</t>
  </si>
  <si>
    <t>Office Expenses - RK</t>
  </si>
  <si>
    <t>53036</t>
  </si>
  <si>
    <t>Office Expenses - LR3</t>
  </si>
  <si>
    <t>53038</t>
  </si>
  <si>
    <t>Community relations Expenses</t>
  </si>
  <si>
    <t>53039</t>
  </si>
  <si>
    <t>Office Expenses - RV3</t>
  </si>
  <si>
    <t>53040</t>
  </si>
  <si>
    <t>Office Expenses - RK2</t>
  </si>
  <si>
    <t>53041</t>
  </si>
  <si>
    <t>Long-Term employee benefit - Marketing</t>
  </si>
  <si>
    <t>54001</t>
  </si>
  <si>
    <t>Salary - Management</t>
  </si>
  <si>
    <t>54002</t>
  </si>
  <si>
    <t>Allowance for employee - Management</t>
  </si>
  <si>
    <t>54003</t>
  </si>
  <si>
    <t>Social Security of Fund - Management</t>
  </si>
  <si>
    <t>54004</t>
  </si>
  <si>
    <t>Vehicle Expenses - Management</t>
  </si>
  <si>
    <t>54005.1</t>
  </si>
  <si>
    <t>Electricity Expenses - Management</t>
  </si>
  <si>
    <t>54005.3</t>
  </si>
  <si>
    <t>Telephone Expenses - Management</t>
  </si>
  <si>
    <t>54006</t>
  </si>
  <si>
    <t>Entertainment Expenses - Management</t>
  </si>
  <si>
    <t>54007</t>
  </si>
  <si>
    <t>Duty and Fee - Trade (Management)</t>
  </si>
  <si>
    <t>54008</t>
  </si>
  <si>
    <t>Duty and Fee - Bank (Management)</t>
  </si>
  <si>
    <t>54009</t>
  </si>
  <si>
    <t>Supplies Expenses - Management</t>
  </si>
  <si>
    <t>54010</t>
  </si>
  <si>
    <t>Maintanence _ Admin</t>
  </si>
  <si>
    <t>54011</t>
  </si>
  <si>
    <t>Copy machine Expenses - Management</t>
  </si>
  <si>
    <t>54013</t>
  </si>
  <si>
    <t>Miscellaneous Expenses - Management</t>
  </si>
  <si>
    <t>54014</t>
  </si>
  <si>
    <t>Depreciation Expenses - Office Building ( Managment)</t>
  </si>
  <si>
    <t>54016</t>
  </si>
  <si>
    <t>Depreciation Expenses - Office Decoration ( Managment)</t>
  </si>
  <si>
    <t>54017</t>
  </si>
  <si>
    <t>Depreciation Expenses - Office Equipment (Management)</t>
  </si>
  <si>
    <t>54018</t>
  </si>
  <si>
    <t>Depreciation Expenses - Computer and Printer (Management)</t>
  </si>
  <si>
    <t>54018.10</t>
  </si>
  <si>
    <t>Depreciation expense - Computer software</t>
  </si>
  <si>
    <t>54019</t>
  </si>
  <si>
    <t>Rental Expenses (Management)</t>
  </si>
  <si>
    <t>54020</t>
  </si>
  <si>
    <t>Common charge (Administration)</t>
  </si>
  <si>
    <t>54021</t>
  </si>
  <si>
    <t>Audit fee (Adminstration)</t>
  </si>
  <si>
    <t>54022</t>
  </si>
  <si>
    <t>Property tax (Administration)</t>
  </si>
  <si>
    <t>54026</t>
  </si>
  <si>
    <t>Property evaluation expense</t>
  </si>
  <si>
    <t>54027</t>
  </si>
  <si>
    <t>Insurance Expenses</t>
  </si>
  <si>
    <t>54028</t>
  </si>
  <si>
    <t>Mortgage Fee</t>
  </si>
  <si>
    <t>54029</t>
  </si>
  <si>
    <t>study for project</t>
  </si>
  <si>
    <t>54030</t>
  </si>
  <si>
    <t>Consultant Expenses</t>
  </si>
  <si>
    <t>54031</t>
  </si>
  <si>
    <t>Compensation and bonus</t>
  </si>
  <si>
    <t>54032</t>
  </si>
  <si>
    <t>Training and Development Employeee Expenses</t>
  </si>
  <si>
    <t>54033</t>
  </si>
  <si>
    <t>Meeting premium</t>
  </si>
  <si>
    <t>54036</t>
  </si>
  <si>
    <t>Fine expense</t>
  </si>
  <si>
    <t>54037</t>
  </si>
  <si>
    <t>Building Decoration Expenses (5FL)</t>
  </si>
  <si>
    <t>54039</t>
  </si>
  <si>
    <t>Computer Expenses</t>
  </si>
  <si>
    <t>54040</t>
  </si>
  <si>
    <t>Donation Expenses</t>
  </si>
  <si>
    <t>54041</t>
  </si>
  <si>
    <t>Profressional fee</t>
  </si>
  <si>
    <t>54042</t>
  </si>
  <si>
    <t>journal and printed matters</t>
  </si>
  <si>
    <t>54043</t>
  </si>
  <si>
    <t>Long-Term employee benefit - Management</t>
  </si>
  <si>
    <t>54044</t>
  </si>
  <si>
    <t>Add back expense</t>
  </si>
  <si>
    <t>54045</t>
  </si>
  <si>
    <t>Write-off asset</t>
  </si>
  <si>
    <t>55599</t>
  </si>
  <si>
    <t>6110101</t>
  </si>
  <si>
    <t>6110102</t>
  </si>
  <si>
    <t>6110103</t>
  </si>
  <si>
    <t>Social Security of Fund - Construction</t>
  </si>
  <si>
    <t>6110104</t>
  </si>
  <si>
    <t>Vehicle Expenses - Construction</t>
  </si>
  <si>
    <t>6110105</t>
  </si>
  <si>
    <t>Electricity Expenses - Construction</t>
  </si>
  <si>
    <t>6110106</t>
  </si>
  <si>
    <t>Water Expenses - Construction</t>
  </si>
  <si>
    <t>6110107</t>
  </si>
  <si>
    <t>Telephone Expenses - Construction</t>
  </si>
  <si>
    <t>6110108</t>
  </si>
  <si>
    <t>Entertainment Expenses - Construction</t>
  </si>
  <si>
    <t>6110110</t>
  </si>
  <si>
    <t>Duty and Bank fee - Construction</t>
  </si>
  <si>
    <t>6110111</t>
  </si>
  <si>
    <t>6110112</t>
  </si>
  <si>
    <t>Maintenance Epenses - Construction</t>
  </si>
  <si>
    <t>6110113</t>
  </si>
  <si>
    <t>Copy machine Expenses - Construction</t>
  </si>
  <si>
    <t>6110114</t>
  </si>
  <si>
    <t>Miscelleneous Expense - Construction</t>
  </si>
  <si>
    <t>6110115</t>
  </si>
  <si>
    <t>Rental -  Construction</t>
  </si>
  <si>
    <t>6110116</t>
  </si>
  <si>
    <t>Common charge - Construction</t>
  </si>
  <si>
    <t>6110117</t>
  </si>
  <si>
    <t>6110118</t>
  </si>
  <si>
    <t>Depreciaiton expense - Office decoration (Construct)</t>
  </si>
  <si>
    <t>6110119</t>
  </si>
  <si>
    <t>Depreciation Expenses - Office Equipment (Construct)</t>
  </si>
  <si>
    <t>6110120</t>
  </si>
  <si>
    <t>Depreciation Expenses - Computer and Printer  (Construct)</t>
  </si>
  <si>
    <t>6110121</t>
  </si>
  <si>
    <t>Provident fund - Construction</t>
  </si>
  <si>
    <t>6110122</t>
  </si>
  <si>
    <t>6120101</t>
  </si>
  <si>
    <t>6120102</t>
  </si>
  <si>
    <t>6120103</t>
  </si>
  <si>
    <t>6120104</t>
  </si>
  <si>
    <t>6120105</t>
  </si>
  <si>
    <t>6120106</t>
  </si>
  <si>
    <t>6120107</t>
  </si>
  <si>
    <t>6120108</t>
  </si>
  <si>
    <t>Entertainment Expense - Sale</t>
  </si>
  <si>
    <t>6120109</t>
  </si>
  <si>
    <t>Duty and Fee - Trade Sale</t>
  </si>
  <si>
    <t>6120110</t>
  </si>
  <si>
    <t>Duty and Fee - Bank Sale</t>
  </si>
  <si>
    <t>6120111</t>
  </si>
  <si>
    <t>6120112</t>
  </si>
  <si>
    <t>Maintenance Epenses - Sale</t>
  </si>
  <si>
    <t>6120113</t>
  </si>
  <si>
    <t>6120114</t>
  </si>
  <si>
    <t>6120115</t>
  </si>
  <si>
    <t>Rental Expenses - Sale</t>
  </si>
  <si>
    <t>6120116</t>
  </si>
  <si>
    <t>Common charge - Sale</t>
  </si>
  <si>
    <t>6120117</t>
  </si>
  <si>
    <t>Training and Development Employeee Expenses - Sale</t>
  </si>
  <si>
    <t>6120118</t>
  </si>
  <si>
    <t>6120119</t>
  </si>
  <si>
    <t>Promotion Expenses - Sale</t>
  </si>
  <si>
    <t>6120120</t>
  </si>
  <si>
    <t>6120121</t>
  </si>
  <si>
    <t>6120122</t>
  </si>
  <si>
    <t>6120123</t>
  </si>
  <si>
    <t>6120124</t>
  </si>
  <si>
    <t>6120126</t>
  </si>
  <si>
    <t>6120129</t>
  </si>
  <si>
    <t>6120130</t>
  </si>
  <si>
    <t>Property tax - Sale</t>
  </si>
  <si>
    <t>6120134</t>
  </si>
  <si>
    <t>Depreciation Expense - Sale Office decoration (Sale)</t>
  </si>
  <si>
    <t>6120135</t>
  </si>
  <si>
    <t>Depreciation Expense - Office decoration (Sale)</t>
  </si>
  <si>
    <t>6120136</t>
  </si>
  <si>
    <t>6120137</t>
  </si>
  <si>
    <t>6120138</t>
  </si>
  <si>
    <t>Provident Fund - Sale</t>
  </si>
  <si>
    <t>6120139</t>
  </si>
  <si>
    <t>Management fee - Condominium</t>
  </si>
  <si>
    <t>6120140</t>
  </si>
  <si>
    <t>Long-Term employee benefit - Sale</t>
  </si>
  <si>
    <t>6120144</t>
  </si>
  <si>
    <t>Depreciation Expenses - Sale Office</t>
  </si>
  <si>
    <t>6120145</t>
  </si>
  <si>
    <t>Depreciation Expenses - Equipment Sale Office</t>
  </si>
  <si>
    <t>6130101</t>
  </si>
  <si>
    <t>6130102</t>
  </si>
  <si>
    <t>6130103</t>
  </si>
  <si>
    <t>6130104</t>
  </si>
  <si>
    <t>6130105</t>
  </si>
  <si>
    <t>6130107</t>
  </si>
  <si>
    <t>6130108</t>
  </si>
  <si>
    <t>6130109</t>
  </si>
  <si>
    <t>Duty and Fee - Trade Management</t>
  </si>
  <si>
    <t>6130110</t>
  </si>
  <si>
    <t>Duty and Fee - Bank Management</t>
  </si>
  <si>
    <t>6130111</t>
  </si>
  <si>
    <t>6130113</t>
  </si>
  <si>
    <t>6130114</t>
  </si>
  <si>
    <t>6130115</t>
  </si>
  <si>
    <t>Rental Expenses - Management</t>
  </si>
  <si>
    <t>6130116</t>
  </si>
  <si>
    <t>Common charge - Management</t>
  </si>
  <si>
    <t>6130117</t>
  </si>
  <si>
    <t>Training and Development Employeee Expenses - Management</t>
  </si>
  <si>
    <t>6130119</t>
  </si>
  <si>
    <t>Audit fee</t>
  </si>
  <si>
    <t>6130120</t>
  </si>
  <si>
    <t>Property tax - Management</t>
  </si>
  <si>
    <t>6130122</t>
  </si>
  <si>
    <t>6130123</t>
  </si>
  <si>
    <t>6130125</t>
  </si>
  <si>
    <t>Consultant Expense</t>
  </si>
  <si>
    <t>6130126</t>
  </si>
  <si>
    <t>6130130</t>
  </si>
  <si>
    <t>6130131</t>
  </si>
  <si>
    <t>6130132</t>
  </si>
  <si>
    <t>Study project expenses</t>
  </si>
  <si>
    <t>6130135</t>
  </si>
  <si>
    <t>6130136</t>
  </si>
  <si>
    <t>6130137</t>
  </si>
  <si>
    <t>6130139</t>
  </si>
  <si>
    <t>Depreciation Expenses - Vehicle (Management)</t>
  </si>
  <si>
    <t>6130141</t>
  </si>
  <si>
    <t>6130142</t>
  </si>
  <si>
    <t>Provident fund - Management</t>
  </si>
  <si>
    <t>6130143</t>
  </si>
  <si>
    <t>Postage Expenses - Management</t>
  </si>
  <si>
    <t>6140101</t>
  </si>
  <si>
    <t>Salary - Account &amp; Finance</t>
  </si>
  <si>
    <t>6140103</t>
  </si>
  <si>
    <t>Social Security of Fund - Account &amp; Finance</t>
  </si>
  <si>
    <t>6140104</t>
  </si>
  <si>
    <t>Vehicle Expenses - Account &amp; Finance</t>
  </si>
  <si>
    <t>6140105</t>
  </si>
  <si>
    <t>Electricity Expenses - Account &amp; Finance</t>
  </si>
  <si>
    <t>6140107</t>
  </si>
  <si>
    <t>Telephone Expenses - Account &amp; Finance</t>
  </si>
  <si>
    <t>6140108</t>
  </si>
  <si>
    <t>Entertainment Expenses - Account &amp; Finance</t>
  </si>
  <si>
    <t>6140109</t>
  </si>
  <si>
    <t>Duty and Fee - Trade (Account &amp; Finance)</t>
  </si>
  <si>
    <t>6140110</t>
  </si>
  <si>
    <t>Duty and Fee - Bank  (Account &amp; Finance)</t>
  </si>
  <si>
    <t>6140111</t>
  </si>
  <si>
    <t>จัดสรรเพื่อ</t>
  </si>
  <si>
    <t>งบแสดงฐานะการเงิน (ต่อ)</t>
  </si>
  <si>
    <t>งบการเงินรวม</t>
  </si>
  <si>
    <t>งบการเงินเฉพาะกิจการ</t>
  </si>
  <si>
    <t>งบแสดงการเปลี่ยนแปลงส่วนของผู้ถือหุ้น</t>
  </si>
  <si>
    <t>เงินลงทุนในบริษัทย่อย</t>
  </si>
  <si>
    <t>บริษัท ริชี่ เพลซ 2002 จำกัด (มหาชน) และบริษัทย่อย</t>
  </si>
  <si>
    <t>ทุนจดทะเบียน</t>
  </si>
  <si>
    <t xml:space="preserve">หุ้นที่ออกและรับชำระเต็มมูลค่าแล้ว    </t>
  </si>
  <si>
    <t>- จัดสรรเพื่อสำรองตามกฎหมาย</t>
  </si>
  <si>
    <t>- ยังไม่ได้จัดสรร</t>
  </si>
  <si>
    <t>ลูกหนี้การค้าและลูกหนี้หมุนเวียนอื่น</t>
  </si>
  <si>
    <t>เงินกู้ยืมระยะยาว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</si>
  <si>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</si>
  <si>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</si>
  <si>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ส่วนของหนี้สินระยะยาวที่ถึงกำหนดชำระภายในหนึ่งปี</t>
  </si>
  <si>
    <t>หนี้สินหมุนเวียนอื่น</t>
  </si>
  <si>
    <t>สินทรัพย์ไม่หมุนเวียนอื่น</t>
  </si>
  <si>
    <t>รายได้จากการขาย</t>
  </si>
  <si>
    <t>ต้นทุนขาย</t>
  </si>
  <si>
    <t>ต้นทุนในการจัดจำหน่าย</t>
  </si>
  <si>
    <t>อสังหาริมทรัพย์เพื่อการลงทุน</t>
  </si>
  <si>
    <t>ที่ดิน อาคารและอุปกรณ์</t>
  </si>
  <si>
    <t>สินทรัพย์ไม่มีตัวตนอื่น</t>
  </si>
  <si>
    <t>1)</t>
  </si>
  <si>
    <t>2)</t>
  </si>
  <si>
    <t>3)</t>
  </si>
  <si>
    <t>กระแสเงินสดจากกิจกรรมดำเนินงาน :</t>
  </si>
  <si>
    <t>กระแสเงินสดจากกิจกรรมลงทุน :</t>
  </si>
  <si>
    <t>กระแสเงินสดจากกิจกรรมจัดหาเงิน :</t>
  </si>
  <si>
    <t>ข้อมูลกระแสเงินสดเปิดเผยเพิ่มเติม :-</t>
  </si>
  <si>
    <t>เงินสดจ่ายซื้อที่ดิน อาคารและอุปกรณ์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</si>
  <si>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</si>
  <si>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</si>
  <si>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กำไรก่อนภาษีเงินได้</t>
  </si>
  <si>
    <r>
      <t xml:space="preserve">                                                   </t>
    </r>
    <r>
      <rPr>
        <sz val="16"/>
        <rFont val="Angsana New"/>
        <family val="1"/>
      </rPr>
      <t>กรรมการ</t>
    </r>
  </si>
  <si>
    <t xml:space="preserve"> (ดร. อาภา  อรรถบูรณ์วงศ์)</t>
  </si>
  <si>
    <r>
      <t xml:space="preserve">                                                   </t>
    </r>
    <r>
      <rPr>
        <sz val="16"/>
        <rFont val="Angsana New"/>
        <family val="1"/>
      </rPr>
      <t xml:space="preserve">  กรรมการ</t>
    </r>
  </si>
  <si>
    <r>
      <t xml:space="preserve">                                                  </t>
    </r>
    <r>
      <rPr>
        <sz val="16"/>
        <rFont val="Angsana New"/>
        <family val="1"/>
      </rPr>
      <t xml:space="preserve"> กรรมการ</t>
    </r>
  </si>
  <si>
    <t xml:space="preserve">ณ วันที่ 31 </t>
  </si>
  <si>
    <t xml:space="preserve"> ธันวาคม 2560</t>
  </si>
  <si>
    <t xml:space="preserve">     (ดร. อาภา  อรรถบูรณ์วงศ์)</t>
  </si>
  <si>
    <t>หนี้สินและส่วนของผู้ถือหุ้น (ต่อ)</t>
  </si>
  <si>
    <t xml:space="preserve">       (ดร. อาภา  อรรถบูรณ์วงศ์)</t>
  </si>
  <si>
    <t>(นายสมศักดิ์   อรรถบูรณ์วงศ์)</t>
  </si>
  <si>
    <r>
      <t xml:space="preserve">                                               </t>
    </r>
    <r>
      <rPr>
        <sz val="16"/>
        <rFont val="Angsana New"/>
        <family val="1"/>
      </rPr>
      <t xml:space="preserve"> กรรมการ</t>
    </r>
  </si>
  <si>
    <t xml:space="preserve">   (ดร. อาภา  อรรถบูรณ์วงศ์)</t>
  </si>
  <si>
    <t xml:space="preserve"> (นายสมศักดิ์   อรรถบูรณ์วงศ์)</t>
  </si>
  <si>
    <t xml:space="preserve">    (ดร. อาภา  อรรถบูรณ์วงศ์)</t>
  </si>
  <si>
    <r>
      <t xml:space="preserve">                                                 </t>
    </r>
    <r>
      <rPr>
        <sz val="16"/>
        <rFont val="Angsana New"/>
        <family val="1"/>
      </rPr>
      <t xml:space="preserve"> กรรมการ</t>
    </r>
  </si>
  <si>
    <t>- 7 -</t>
  </si>
  <si>
    <t>- 8 -</t>
  </si>
  <si>
    <r>
      <t xml:space="preserve">                                                     </t>
    </r>
    <r>
      <rPr>
        <sz val="16"/>
        <rFont val="Angsana New"/>
        <family val="1"/>
      </rPr>
      <t>กรรมการ</t>
    </r>
  </si>
  <si>
    <t>- 9 -</t>
  </si>
  <si>
    <t>- 10 -</t>
  </si>
  <si>
    <t>หนี้สินตามสัญญาเช่าการเงินที่ถึงกำหนดชำระภายในหนึ่งปี</t>
  </si>
  <si>
    <t>หนี้สินตามสัญญาเช่าการเงิน</t>
  </si>
  <si>
    <t>ยอดคงเหลือ ณ วันที่  1 มกราคม 2560</t>
  </si>
  <si>
    <t xml:space="preserve">     กำไรเบ็ดเสร็จอื่น</t>
  </si>
  <si>
    <t>เงินสดและรายการเทียบเท่าเงินสดเพิ่มขึ้น (ลดลง) สุทธิ</t>
  </si>
  <si>
    <t>หุ้นสามัญ 1,289,364,969 หุ้น มูลค่าหุ้นละ 1 บาท</t>
  </si>
  <si>
    <t>ค่าใช้จ่ายผลประโยชน์พนักงาน</t>
  </si>
  <si>
    <t>ดอกเบี้ยรับ</t>
  </si>
  <si>
    <t>และหนี้สินดำเนินงาน</t>
  </si>
  <si>
    <t>การเปลี่ยนแปลงของสินทรัพย์และหนี้สินดำเนินงาน</t>
  </si>
  <si>
    <t>สินทรัพย์ไม่หมุนเวียนอื่น (เพิ่มขึ้น) ลดลง</t>
  </si>
  <si>
    <t>จ่ายภาษีเงินได้</t>
  </si>
  <si>
    <t>หนี้สินหมุนเวียนอื่น เพิ่มขึ้น (ลดลง)</t>
  </si>
  <si>
    <t>เงินสดสุทธิได้มาจาก (ใช้ไปใน) กิจกรรมจัดหาเงิน</t>
  </si>
  <si>
    <t>เงินสดสุทธิได้มาจาก (ใช้ไปใน) การดำเนินงาน</t>
  </si>
  <si>
    <t>เงินสดจ่ายดอกเบี้ย</t>
  </si>
  <si>
    <t xml:space="preserve">หนี้สินตามสัญญาเช่าการเงิน (ลดลง) </t>
  </si>
  <si>
    <t>หนี้สินตามสัญญาเช่าการเงินเพิ่มขึ้นจากการซื้อยานพาหนะ</t>
  </si>
  <si>
    <t>กำไรต่อหุ้นปรับลด (บาทต่อหุ้น)</t>
  </si>
  <si>
    <t>กำไรต่อหุ้นขั้นพื้นฐาน (บาทต่อหุ้น)</t>
  </si>
  <si>
    <t>ภาระผูกพันผลประโยชน์พนักงาน</t>
  </si>
  <si>
    <t>ลูกหนี้การค้าและลูกหนี้หมุนเวียนอื่น (เพิ่มขึ้น) ลดลง</t>
  </si>
  <si>
    <t>เจ้าหนี้การค้าและเจ้าหนี้หมุนเวียนอื่น เพิ่มขึ้น (ลดลง)</t>
  </si>
  <si>
    <t>โอนอสังหาริมทรัพย์เพื่อการลงทุนเป็นต้นทุน</t>
  </si>
  <si>
    <t>การพัฒนาอสังหาริมทรัพย์เพื่อขาย</t>
  </si>
  <si>
    <t>บันทึกดอกเบี้ยจ่ายเป็นต้นทุนการพัฒนาอสังหาริมทรัพย์</t>
  </si>
  <si>
    <t>เพื่อขาย</t>
  </si>
  <si>
    <t>เงินเบิกเกินบัญชีและเงินกู้ยืมระยะสั้นจาก</t>
  </si>
  <si>
    <t>สถาบันการเงิน (ลดลง)</t>
  </si>
  <si>
    <t>เงินกู้ยืมระยะสั้นจากกิจการที่เกี่ยวข้องกัน</t>
  </si>
  <si>
    <t>กำไรเบ็ดเสร็จอื่น :</t>
  </si>
  <si>
    <t>เรียกชำระค่าหุ้นส่วนที่เหลือบริษัทย่อย</t>
  </si>
  <si>
    <t>เป็นเงินสดรับ (จ่าย) จากกิจกรรมดำเนินงาน</t>
  </si>
  <si>
    <t>กำไรต่อหุ้น</t>
  </si>
  <si>
    <t>เงินสดรับและจ่ายจากการชำระค่าหุ้นในบริษัทย่อย</t>
  </si>
  <si>
    <t>งบแสดงการเปลี่ยนแปลงส่วนของผู้ถือหุ้น (ต่อ)</t>
  </si>
  <si>
    <t>ค่าใช้จ่ายภาษีเงินได้</t>
  </si>
  <si>
    <t>ณ วันที่ 30</t>
  </si>
  <si>
    <t>เพิ่มทุน</t>
  </si>
  <si>
    <t>หุ้นสามัญปันผล</t>
  </si>
  <si>
    <t>เงินฝากธนาคารที่มีข้อจำกัดในการใช้</t>
  </si>
  <si>
    <t>เงินสดรับดอกเบี้ยรับ</t>
  </si>
  <si>
    <t>เงินสดรับจากการออกหุ้นกู้</t>
  </si>
  <si>
    <t>เงินสดรับจากการออกหุ้นทุน</t>
  </si>
  <si>
    <t>จ่ายเงินปันผล</t>
  </si>
  <si>
    <t>4)</t>
  </si>
  <si>
    <t>5)</t>
  </si>
  <si>
    <t>หุ้นสามัญ 1,381,460,996 หุ้น มูลค่าหุ้นละ 1 บาท</t>
  </si>
  <si>
    <t>หุ้นสามัญ    975,203,604 หุ้น มูลค่าหุ้นละ 1 บาท</t>
  </si>
  <si>
    <t>เงินปันผลจ่าย</t>
  </si>
  <si>
    <t>เงินสดจ่ายเพื่อซื้ออสังหาริมทรัพย์เพื่อการลงทุน</t>
  </si>
  <si>
    <t>เงินสดจ่ายเงินให้กู้ยืมระยะสั้นแก่บุคคลและกิจการที่เกี่ยวข้องกัน</t>
  </si>
  <si>
    <t>เงินสดจ่ายซื้อสินทรัพย์ไม่มีตัวตน</t>
  </si>
  <si>
    <t>เงินให้กู้ยืมระยะสั้นแก่บุคคลและกิจการที่เกี่ยวข้องกัน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</si>
  <si>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</si>
  <si>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เงินสดรับจากการกู้ยืมระยะสั้นบริษัทย่อย</t>
  </si>
  <si>
    <t>เงินสดจ่ายชำระจากการกู้ยืมระยะสั้นกิจการที่เกี่ยวข้องกัน</t>
  </si>
  <si>
    <t>จ่ายหุ้นสามัญปันผล</t>
  </si>
  <si>
    <t>เงินสดจ่ายชำระหุ้นกู้</t>
  </si>
  <si>
    <t>กำไร (ขาดทุน) จากการดำเนินงานก่อนการเปลี่ยนแปลงในสินทรัพย์</t>
  </si>
  <si>
    <t>เงินสดรับจากเงินกู้ยืมระยะยาว</t>
  </si>
  <si>
    <t>โอนสำนักงานขายระหว่างก่อสร้างเป็นต้นทุนการพัฒนา</t>
  </si>
  <si>
    <t>อสังหาริมทรัพย์เพื่อขาย</t>
  </si>
  <si>
    <t>เงินสดจ่ายชำระจากเงินกู้ยืมระยะยาว</t>
  </si>
  <si>
    <t>กำไรจากการจำหน่ายเงินลงทุนชั่วคราว</t>
  </si>
  <si>
    <t>เงินสดจ่ายเพื่อซื้อเงินลงทุนชั่วคราว</t>
  </si>
  <si>
    <t>เงินสดรับจากการจำหน่ายเงินลงทุนชั่วคราว</t>
  </si>
  <si>
    <t>ณ วันที่ 31 ธันวาคม 2561</t>
  </si>
  <si>
    <t>ณ วันที่ 31</t>
  </si>
  <si>
    <t xml:space="preserve"> ธันวาคม 2561</t>
  </si>
  <si>
    <t>สำหรับปีสิ้นสุดวันที่ 31 ธันวาคม 2561</t>
  </si>
  <si>
    <t>ยอดคงเหลือ ณ วันที่  31 ธันวาคม 2560</t>
  </si>
  <si>
    <t>โอนไปสำรองตามกฎหมาย</t>
  </si>
  <si>
    <t>ยอดคงเหลือ ณ วันที่ 31 ธันวาคม 2561</t>
  </si>
  <si>
    <t>ยอดคงเหลือ ณ วันที่  31 ธันวาคม  2561</t>
  </si>
  <si>
    <t>กำไรเบ็ดเสร็จอื่นสำหรับปี</t>
  </si>
  <si>
    <t>กำไรเบ็ดเสร็จรวมสำหรับปี</t>
  </si>
  <si>
    <t>กำไรสุทธิสำหรับปี</t>
  </si>
  <si>
    <t>กำไรเบ็ดเสร็จสำหรับปี</t>
  </si>
  <si>
    <t xml:space="preserve">     กำไรสำหรับปี</t>
  </si>
  <si>
    <t>เงินสดรับ (จ่าย) ผลประโยชน์พนักงาน</t>
  </si>
  <si>
    <t>ประมาณการหนี้สินค่าบำรุงสาธารณูปโภค</t>
  </si>
  <si>
    <t>ขาดทุนจากการตัดจำหน่ายทรัพย์สิน</t>
  </si>
  <si>
    <t>รายได้รับล่วงหน้า</t>
  </si>
  <si>
    <t xml:space="preserve">บาท 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</si>
  <si>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</si>
  <si>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</si>
  <si>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5, 16</t>
  </si>
  <si>
    <t>(กำไร) ขาดทุนจากการตัดจำหน่ายสินทรัพย์และหนี้สินสุทธิ</t>
  </si>
  <si>
    <t>- 11 -</t>
  </si>
  <si>
    <t>- 12 -</t>
  </si>
  <si>
    <t>- 13 -</t>
  </si>
  <si>
    <t>- 14 -</t>
  </si>
  <si>
    <t>- 15 -</t>
  </si>
  <si>
    <t>ต้นทุนการพัฒนาอสังหาริมทรัพย์</t>
  </si>
  <si>
    <t>รายการปรับกระทบกำไรก่อนภาษีเงินได้สำหรับปี</t>
  </si>
  <si>
    <t>ต้นทุนการพัฒนาอสังหาริมทรัพย์ (เพิ่มขึ้น) ลดลง</t>
  </si>
  <si>
    <t>หุ้นสามัญ 1,044,859,438 หุ้น มูลค่าหุ้นละ 1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</si>
</sst>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4"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  <numFmt numFmtId="189" formatCode="_(* #,##0.00_);_(* \(#,##0.00\);_(* &quot;-&quot;??_);_(@_)"/>
    <numFmt numFmtId="190" formatCode="_(* #,##0_);_(* \(#,##0\);_(* &quot;-&quot;??_);_(@_)"/>
    <numFmt numFmtId="191" formatCode="_-* #,##0_-;\-* #,##0_-;_-* &quot;-&quot;??_-;_-@_-"/>
    <numFmt numFmtId="192" formatCode="_(* #,##0.0_);_(* \(#,##0.0\);_(* &quot;-&quot;??_);_(@_)"/>
    <numFmt numFmtId="193" formatCode="#,##0.00;\(#,##0.00\)"/>
    <numFmt numFmtId="194" formatCode="_-&quot;£&quot;* #,##0_-;\-&quot;£&quot;* #,##0_-;_-&quot;£&quot;* &quot;-&quot;_-;_-@_-"/>
    <numFmt numFmtId="195" formatCode="_-&quot;£&quot;* #,##0.00_-;\-&quot;£&quot;* #,##0.00_-;_-&quot;£&quot;* &quot;-&quot;??_-;_-@_-"/>
    <numFmt numFmtId="196" formatCode="&quot;$&quot;_#*,##0_);[Red]\(&quot;$&quot;_#*,##0\)"/>
    <numFmt numFmtId="197" formatCode="#,##0;\(#,##0\)"/>
    <numFmt numFmtId="198" formatCode="###,###,##0.00"/>
    <numFmt numFmtId="199" formatCode="[$-101041E]d\ mmm\ yy;@"/>
    <numFmt numFmtId="200" formatCode="_-&quot;$&quot;* #,##0_-;\-&quot;$&quot;* #,##0_-;_-&quot;$&quot;* &quot;-&quot;_-;_-@_-"/>
    <numFmt numFmtId="201" formatCode="_-&quot;$&quot;* #,##0.00_-;\-&quot;$&quot;* #,##0.00_-;_-&quot;$&quot;* &quot;-&quot;??_-;_-@_-"/>
    <numFmt numFmtId="202" formatCode="_-* #,##0\ _F_B_-;\-* #,##0\ _F_B_-;_-* &quot;-&quot;\ _F_B_-;_-@_-"/>
    <numFmt numFmtId="203" formatCode="_-* #,##0.00\ _F_B_-;\-* #,##0.00\ _F_B_-;_-* &quot;-&quot;??\ _F_B_-;_-@_-"/>
    <numFmt numFmtId="204" formatCode="_-&quot;S$&quot;* #,##0.00_-;\-&quot;S$&quot;* #,##0.00_-;_-&quot;S$&quot;* &quot;-&quot;??_-;_-@_-"/>
    <numFmt numFmtId="205" formatCode="###0_);[Red]\(###0\)"/>
    <numFmt numFmtId="206" formatCode="_-* #,##0_ _F_-;\-* #,##0_ _F_-;_-* &quot;-&quot;_ _F_-;_-@_-"/>
    <numFmt numFmtId="207" formatCode="_-* #,##0.00_ _F_-;\-* #,##0.00_ _F_-;_-* &quot;-&quot;??_ _F_-;_-@_-"/>
    <numFmt numFmtId="208" formatCode="_-* #,##0&quot; F&quot;_-;\-* #,##0&quot; F&quot;_-;_-* &quot;-&quot;&quot; F&quot;_-;_-@_-"/>
    <numFmt numFmtId="209" formatCode="_-* #,##0.00&quot; F&quot;_-;\-* #,##0.00&quot; F&quot;_-;_-* &quot;-&quot;??&quot; F&quot;_-;_-@_-"/>
    <numFmt numFmtId="210" formatCode="#,##0&quot;£&quot;_);[Red]\(#,##0&quot;£&quot;\)"/>
    <numFmt numFmtId="211" formatCode="#,##0.00\ &quot;F&quot;;\-#,##0.00\ &quot;F&quot;"/>
    <numFmt numFmtId="212" formatCode="_-[$€-2]* #,##0.00_-;\-[$€-2]* #,##0.00_-;_-[$€-2]* &quot;-&quot;??_-"/>
    <numFmt numFmtId="213" formatCode="0.00_)"/>
    <numFmt numFmtId="214" formatCode="\t0.00E+00"/>
    <numFmt numFmtId="215" formatCode="\t#\ ?/?"/>
    <numFmt numFmtId="216" formatCode="&quot;\&quot;#,##0;[Red]&quot;\&quot;\-#,##0"/>
    <numFmt numFmtId="217" formatCode="&quot;\&quot;#,##0.00;[Red]&quot;\&quot;\-#,##0.00"/>
    <numFmt numFmtId="218" formatCode="_(&quot;Cr$&quot;* #,##0_);_(&quot;Cr$&quot;* \(#,##0\);_(&quot;Cr$&quot;* &quot;-&quot;_);_(@_)"/>
    <numFmt numFmtId="219" formatCode="_(&quot;Cr$&quot;* #,##0.00_);_(&quot;Cr$&quot;* \(#,##0.00\);_(&quot;Cr$&quot;* &quot;-&quot;??_);_(@_)"/>
    <numFmt numFmtId="220" formatCode="&quot;?&quot;#,##0;[Red]&quot;?&quot;\-#,##0"/>
    <numFmt numFmtId="221" formatCode="&quot;?&quot;#,##0.00;[Red]&quot;?&quot;\-#,##0.00"/>
    <numFmt numFmtId="222" formatCode="0.00_);\(0.00\)"/>
    <numFmt numFmtId="223" formatCode="0_);\(0\)"/>
    <numFmt numFmtId="224" formatCode="0.0_);\(0.0\)"/>
    <numFmt numFmtId="225" formatCode="&quot;ฃ&quot;#,##0;[Red]\-&quot;ฃ&quot;#,##0"/>
    <numFmt numFmtId="226" formatCode="&quot;ฃ&quot;#,##0;\-&quot;ฃ&quot;#,##0"/>
    <numFmt numFmtId="227" formatCode="_ * #,##0.00_ ;_ * \-#,##0.00_ ;_ * &quot;-&quot;??_ ;_ @_ "/>
    <numFmt numFmtId="228" formatCode="_ * #,##0_ ;_ * \-#,##0_ ;_ * &quot;-&quot;_ ;_ @_ "/>
    <numFmt numFmtId="229" formatCode="_-* #,##0.00\ _K_č_-;\-* #,##0.00\ _K_č_-;_-* &quot;-&quot;??\ _K_č_-;_-@_-"/>
    <numFmt numFmtId="230" formatCode="_-* #,##0\ _K_č_-;\-* #,##0\ _K_č_-;_-* &quot;-&quot;\ _K_č_-;_-@_-"/>
    <numFmt numFmtId="231" formatCode="_(&quot;£&quot;* #,##0.0_);_(&quot;£&quot;* \(#,##0.0\);_(&quot;£&quot;* &quot;-&quot;??_);_(@_)"/>
    <numFmt numFmtId="232" formatCode="mm/dd/yy_)"/>
    <numFmt numFmtId="233" formatCode="_(&quot;£&quot;* #,##0_);_(&quot;£&quot;* \(#,##0\);_(&quot;£&quot;* &quot;-&quot;??_);_(@_)"/>
    <numFmt numFmtId="234" formatCode="mmm\ dd\,\ yy"/>
    <numFmt numFmtId="235" formatCode="[$-107041E]d\ mmmm\ yyyy;@"/>
    <numFmt numFmtId="236" formatCode="#,##0.0"/>
    <numFmt numFmtId="237" formatCode="_(* #,##0.0000_);_(* \(#,##0.0000\);_(* &quot;-&quot;??_);_(@_)"/>
    <numFmt numFmtId="238" formatCode="#,##0;\-#,##0;&quot;-&quot;"/>
    <numFmt numFmtId="239" formatCode="0.0000000"/>
    <numFmt numFmtId="240" formatCode="#,##0.000000000;[Red]\-#,##0.000000000"/>
    <numFmt numFmtId="241" formatCode="#,##0.00000000000;[Red]\-#,##0.00000000000"/>
    <numFmt numFmtId="242" formatCode="&quot;$&quot;____####0_);[Red]\(&quot;$&quot;____####0\)"/>
    <numFmt numFmtId="243" formatCode="_-* #,##0.00\ _F_-;\-* #,##0.00\ _F_-;_-* &quot;-&quot;??\ _F_-;_-@_-"/>
    <numFmt numFmtId="244" formatCode="0.00000000000"/>
    <numFmt numFmtId="245" formatCode="\$#,##0.00;\(\$#,##0.00\)"/>
    <numFmt numFmtId="246" formatCode="#,##0.0_ ;\-#,##0.0\ "/>
    <numFmt numFmtId="247" formatCode="_-* #,##0.000_-;\-* #,##0.000_-;_-* &quot;-&quot;??_-;_-@_-"/>
  </numFmts>
  <fonts count="209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4"/>
      <name val="Browallia New"/>
      <family val="2"/>
    </font>
    <font>
      <sz val="12"/>
      <name val="Times New Roman"/>
      <family val="1"/>
    </font>
    <font>
      <sz val="10"/>
      <name val="ApFont"/>
    </font>
    <font>
      <sz val="14"/>
      <name val="CordiaUPC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?? ????"/>
      <family val="3"/>
    </font>
    <font>
      <sz val="11"/>
      <name val="?? ?????"/>
      <family val="3"/>
    </font>
    <font>
      <sz val="14"/>
      <name val="?? ??"/>
      <charset val="222"/>
    </font>
    <font>
      <sz val="12"/>
      <name val="????"/>
      <charset val="222"/>
    </font>
    <font>
      <sz val="10"/>
      <name val="lr SVbN"/>
      <family val="3"/>
    </font>
    <font>
      <sz val="14"/>
      <name val="Cordia New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2"/>
      <name val="Tms Rmn"/>
    </font>
    <font>
      <sz val="10"/>
      <name val="MS Sans Serif"/>
      <family val="2"/>
      <charset val="222"/>
    </font>
    <font>
      <b/>
      <sz val="11"/>
      <color indexed="52"/>
      <name val="Tahoma"/>
      <family val="2"/>
      <charset val="222"/>
    </font>
    <font>
      <b/>
      <sz val="10"/>
      <name val="Helv"/>
    </font>
    <font>
      <b/>
      <sz val="11"/>
      <color indexed="9"/>
      <name val="Tahoma"/>
      <family val="2"/>
      <charset val="222"/>
    </font>
    <font>
      <sz val="12"/>
      <name val="Helv"/>
      <charset val="222"/>
    </font>
    <font>
      <sz val="11"/>
      <color indexed="8"/>
      <name val="Calibri"/>
      <family val="2"/>
    </font>
    <font>
      <sz val="12"/>
      <name val="Helv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16"/>
      <color indexed="0"/>
      <name val="AngsanaUPC"/>
      <family val="1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6"/>
      <name val="Palatino"/>
      <family val="1"/>
      <charset val="22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Tahoma"/>
      <family val="2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b/>
      <sz val="11"/>
      <color indexed="56"/>
      <name val="Tahoma"/>
      <family val="2"/>
      <charset val="222"/>
    </font>
    <font>
      <i/>
      <sz val="14"/>
      <name val="Palatino"/>
      <family val="1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</font>
    <font>
      <sz val="12"/>
      <name val="Arial MT"/>
    </font>
    <font>
      <sz val="11"/>
      <color indexed="52"/>
      <name val="Tahoma"/>
      <family val="2"/>
      <charset val="222"/>
    </font>
    <font>
      <sz val="10"/>
      <name val="Geneva"/>
      <family val="2"/>
    </font>
    <font>
      <b/>
      <sz val="11"/>
      <name val="Helv"/>
    </font>
    <font>
      <sz val="11"/>
      <name val="Times New Roman"/>
      <family val="1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UPC"/>
      <family val="2"/>
      <charset val="22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Palatino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name val="AngsanaUPC"/>
      <family val="1"/>
    </font>
    <font>
      <sz val="14"/>
      <name val="Cordia New"/>
      <family val="1"/>
    </font>
    <font>
      <sz val="12"/>
      <name val="ทsฒำฉ๚ล้"/>
      <family val="1"/>
      <charset val="136"/>
    </font>
    <font>
      <sz val="12"/>
      <name val="นูลมรผ"/>
      <charset val="129"/>
    </font>
    <font>
      <sz val="11"/>
      <name val="ตธฟ๒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8"/>
      <name val="Arial"/>
      <family val="2"/>
    </font>
    <font>
      <b/>
      <sz val="8"/>
      <name val="Arial"/>
      <family val="2"/>
    </font>
    <font>
      <sz val="8"/>
      <color indexed="22"/>
      <name val="Arial"/>
      <family val="2"/>
    </font>
    <font>
      <sz val="8"/>
      <name val="Arial"/>
      <family val="2"/>
      <charset val="222"/>
    </font>
    <font>
      <b/>
      <sz val="8"/>
      <name val="Arial"/>
      <family val="2"/>
      <charset val="222"/>
    </font>
    <font>
      <u/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  <font>
      <sz val="8"/>
      <name val="Garamond"/>
      <family val="1"/>
    </font>
    <font>
      <b/>
      <sz val="8"/>
      <name val="Garamond"/>
      <family val="1"/>
    </font>
    <font>
      <sz val="10"/>
      <color indexed="10"/>
      <name val="Standard Tickmarks"/>
      <family val="2"/>
      <charset val="2"/>
    </font>
    <font>
      <b/>
      <sz val="10"/>
      <color indexed="10"/>
      <name val="Standard Tickmarks"/>
      <family val="2"/>
      <charset val="2"/>
    </font>
    <font>
      <sz val="8"/>
      <name val="Browallia New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4"/>
      <name val="CordiaUPC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name val="Arial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14"/>
      <name val="Angsana New"/>
      <family val="1"/>
    </font>
    <font>
      <sz val="12"/>
      <name val="宋体"/>
      <charset val="134"/>
    </font>
    <font>
      <sz val="11"/>
      <name val="ＭＳ Ｐゴシック"/>
      <family val="3"/>
    </font>
    <font>
      <sz val="12"/>
      <name val="바탕체"/>
      <family val="3"/>
    </font>
    <font>
      <sz val="12"/>
      <color indexed="17"/>
      <name val="宋体"/>
      <charset val="134"/>
    </font>
    <font>
      <sz val="11"/>
      <color indexed="17"/>
      <name val="宋体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b/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0"/>
      <name val="Arial CE"/>
      <family val="2"/>
      <charset val="238"/>
    </font>
    <font>
      <b/>
      <sz val="12"/>
      <color indexed="9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sz val="12"/>
      <color indexed="10"/>
      <name val="宋体"/>
      <charset val="134"/>
    </font>
    <font>
      <b/>
      <sz val="12"/>
      <color indexed="53"/>
      <name val="宋体"/>
      <charset val="134"/>
    </font>
    <font>
      <sz val="12"/>
      <color indexed="62"/>
      <name val="宋体"/>
      <charset val="134"/>
    </font>
    <font>
      <b/>
      <sz val="12"/>
      <color indexed="63"/>
      <name val="宋体"/>
      <charset val="134"/>
    </font>
    <font>
      <sz val="12"/>
      <color indexed="60"/>
      <name val="宋体"/>
      <charset val="134"/>
    </font>
    <font>
      <sz val="11"/>
      <name val="蹈框"/>
      <family val="2"/>
      <charset val="134"/>
    </font>
    <font>
      <sz val="12"/>
      <color indexed="53"/>
      <name val="宋体"/>
      <charset val="134"/>
    </font>
    <font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1"/>
      <color indexed="8"/>
      <name val="Browallia New"/>
      <family val="2"/>
    </font>
    <font>
      <sz val="12"/>
      <color indexed="8"/>
      <name val="Browallia New"/>
      <family val="2"/>
    </font>
    <font>
      <sz val="12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10"/>
      <name val="Browallia New"/>
      <family val="2"/>
    </font>
    <font>
      <i/>
      <sz val="14"/>
      <color indexed="8"/>
      <name val="Browallia New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  <charset val="222"/>
    </font>
    <font>
      <sz val="11"/>
      <color indexed="8"/>
      <name val="AngsanaUPC"/>
      <family val="2"/>
      <charset val="222"/>
    </font>
    <font>
      <sz val="8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sz val="10"/>
      <name val="Tahoma"/>
      <family val="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sz val="11"/>
      <color indexed="10"/>
      <name val="Calibri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Arial"/>
      <family val="2"/>
    </font>
    <font>
      <sz val="10"/>
      <name val="Arial"/>
      <family val="2"/>
    </font>
    <font>
      <b/>
      <sz val="14"/>
      <name val="Angsana New"/>
      <family val="1"/>
    </font>
    <font>
      <sz val="14"/>
      <color indexed="10"/>
      <name val="Angsana New"/>
      <family val="1"/>
    </font>
    <font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sz val="10"/>
      <name val="Arial"/>
      <family val="2"/>
    </font>
    <font>
      <b/>
      <sz val="16"/>
      <name val="Angsana New"/>
      <family val="1"/>
    </font>
    <font>
      <sz val="12"/>
      <name val="Angsana New"/>
      <family val="1"/>
    </font>
    <font>
      <sz val="10"/>
      <name val="Arial"/>
      <family val="2"/>
    </font>
    <font>
      <b/>
      <u/>
      <sz val="16"/>
      <name val="Angsana New"/>
      <family val="1"/>
    </font>
    <font>
      <u/>
      <sz val="16"/>
      <name val="Angsana New"/>
      <family val="1"/>
    </font>
    <font>
      <b/>
      <sz val="12"/>
      <name val="Angsana New"/>
      <family val="1"/>
    </font>
    <font>
      <sz val="12"/>
      <name val="AngsanaUPC"/>
      <family val="1"/>
    </font>
    <font>
      <sz val="12"/>
      <name val="AngsanaUPC"/>
      <family val="1"/>
      <charset val="222"/>
    </font>
    <font>
      <sz val="11"/>
      <name val="Angsana New"/>
      <family val="1"/>
    </font>
    <font>
      <b/>
      <sz val="11"/>
      <name val="Angsana New"/>
      <family val="1"/>
    </font>
    <font>
      <u/>
      <sz val="11"/>
      <name val="Angsana New"/>
      <family val="1"/>
    </font>
    <font>
      <sz val="11"/>
      <color indexed="10"/>
      <name val="Angsana New"/>
      <family val="1"/>
    </font>
    <font>
      <b/>
      <sz val="11"/>
      <color indexed="10"/>
      <name val="Angsana New"/>
      <family val="1"/>
    </font>
    <font>
      <sz val="12"/>
      <color indexed="8"/>
      <name val="Angsana New"/>
      <family val="1"/>
    </font>
    <font>
      <sz val="12"/>
      <name val="Angsana New"/>
      <family val="1"/>
      <charset val="222"/>
    </font>
    <font>
      <sz val="11"/>
      <color theme="1"/>
      <name val="Tahoma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2"/>
      </right>
      <top/>
      <bottom/>
      <diagonal/>
    </border>
    <border>
      <left style="double">
        <color indexed="12"/>
      </left>
      <right/>
      <top style="double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 style="double">
        <color indexed="12"/>
      </right>
      <top style="double">
        <color indexed="12"/>
      </top>
      <bottom/>
      <diagonal/>
    </border>
    <border>
      <left style="double">
        <color indexed="12"/>
      </left>
      <right/>
      <top/>
      <bottom/>
      <diagonal/>
    </border>
    <border>
      <left/>
      <right style="double">
        <color indexed="12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12"/>
      </right>
      <top/>
      <bottom style="double">
        <color indexed="64"/>
      </bottom>
      <diagonal/>
    </border>
    <border>
      <left style="double">
        <color indexed="12"/>
      </left>
      <right/>
      <top/>
      <bottom style="double">
        <color indexed="12"/>
      </bottom>
      <diagonal/>
    </border>
    <border>
      <left/>
      <right/>
      <top/>
      <bottom style="double">
        <color indexed="12"/>
      </bottom>
      <diagonal/>
    </border>
    <border>
      <left/>
      <right style="double">
        <color indexed="12"/>
      </right>
      <top/>
      <bottom style="double">
        <color indexed="12"/>
      </bottom>
      <diagonal/>
    </border>
    <border>
      <left/>
      <right style="double">
        <color indexed="1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55">
    <xf numFmtId="0" fontId="0" fillId="0" borderId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1" fillId="0" borderId="0"/>
    <xf numFmtId="221" fontId="12" fillId="0" borderId="0" applyFont="0" applyFill="0" applyBorder="0" applyAlignment="0" applyProtection="0"/>
    <xf numFmtId="226" fontId="107" fillId="0" borderId="0" applyFont="0" applyFill="0" applyBorder="0" applyAlignment="0" applyProtection="0"/>
    <xf numFmtId="225" fontId="107" fillId="0" borderId="0" applyFont="0" applyFill="0" applyBorder="0" applyAlignment="0" applyProtection="0"/>
    <xf numFmtId="225" fontId="107" fillId="0" borderId="0" applyFont="0" applyFill="0" applyBorder="0" applyAlignment="0" applyProtection="0"/>
    <xf numFmtId="0" fontId="13" fillId="0" borderId="0"/>
    <xf numFmtId="40" fontId="11" fillId="0" borderId="0" applyFont="0" applyFill="0" applyBorder="0" applyAlignment="0" applyProtection="0"/>
    <xf numFmtId="226" fontId="107" fillId="0" borderId="0" applyFont="0" applyFill="0" applyBorder="0" applyAlignment="0" applyProtection="0"/>
    <xf numFmtId="225" fontId="107" fillId="0" borderId="0" applyFont="0" applyFill="0" applyBorder="0" applyAlignment="0" applyProtection="0"/>
    <xf numFmtId="38" fontId="11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20" fontId="12" fillId="0" borderId="0" applyFont="0" applyFill="0" applyBorder="0" applyAlignment="0" applyProtection="0"/>
    <xf numFmtId="0" fontId="15" fillId="0" borderId="0"/>
    <xf numFmtId="243" fontId="59" fillId="0" borderId="0" applyFont="0" applyFill="0" applyBorder="0" applyAlignment="0" applyProtection="0"/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8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20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20" fillId="0" borderId="0"/>
    <xf numFmtId="0" fontId="6" fillId="0" borderId="0"/>
    <xf numFmtId="3" fontId="21" fillId="0" borderId="1">
      <alignment vertical="center"/>
    </xf>
    <xf numFmtId="0" fontId="22" fillId="2" borderId="0" applyNumberFormat="0" applyBorder="0" applyAlignment="0" applyProtection="0"/>
    <xf numFmtId="0" fontId="4" fillId="2" borderId="0" applyNumberFormat="0" applyBorder="0" applyAlignment="0" applyProtection="0"/>
    <xf numFmtId="0" fontId="22" fillId="3" borderId="0" applyNumberFormat="0" applyBorder="0" applyAlignment="0" applyProtection="0"/>
    <xf numFmtId="0" fontId="4" fillId="3" borderId="0" applyNumberFormat="0" applyBorder="0" applyAlignment="0" applyProtection="0"/>
    <xf numFmtId="0" fontId="22" fillId="4" borderId="0" applyNumberFormat="0" applyBorder="0" applyAlignment="0" applyProtection="0"/>
    <xf numFmtId="0" fontId="4" fillId="4" borderId="0" applyNumberFormat="0" applyBorder="0" applyAlignment="0" applyProtection="0"/>
    <xf numFmtId="0" fontId="22" fillId="5" borderId="0" applyNumberFormat="0" applyBorder="0" applyAlignment="0" applyProtection="0"/>
    <xf numFmtId="0" fontId="4" fillId="5" borderId="0" applyNumberFormat="0" applyBorder="0" applyAlignment="0" applyProtection="0"/>
    <xf numFmtId="0" fontId="22" fillId="6" borderId="0" applyNumberFormat="0" applyBorder="0" applyAlignment="0" applyProtection="0"/>
    <xf numFmtId="0" fontId="4" fillId="6" borderId="0" applyNumberFormat="0" applyBorder="0" applyAlignment="0" applyProtection="0"/>
    <xf numFmtId="0" fontId="22" fillId="7" borderId="0" applyNumberFormat="0" applyBorder="0" applyAlignment="0" applyProtection="0"/>
    <xf numFmtId="0" fontId="4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108" fillId="2" borderId="0" applyNumberFormat="0" applyBorder="0" applyAlignment="0" applyProtection="0">
      <alignment vertical="center"/>
    </xf>
    <xf numFmtId="0" fontId="108" fillId="3" borderId="0" applyNumberFormat="0" applyBorder="0" applyAlignment="0" applyProtection="0">
      <alignment vertical="center"/>
    </xf>
    <xf numFmtId="0" fontId="108" fillId="4" borderId="0" applyNumberFormat="0" applyBorder="0" applyAlignment="0" applyProtection="0">
      <alignment vertical="center"/>
    </xf>
    <xf numFmtId="0" fontId="108" fillId="5" borderId="0" applyNumberFormat="0" applyBorder="0" applyAlignment="0" applyProtection="0">
      <alignment vertical="center"/>
    </xf>
    <xf numFmtId="0" fontId="108" fillId="6" borderId="0" applyNumberFormat="0" applyBorder="0" applyAlignment="0" applyProtection="0">
      <alignment vertical="center"/>
    </xf>
    <xf numFmtId="0" fontId="108" fillId="7" borderId="0" applyNumberFormat="0" applyBorder="0" applyAlignment="0" applyProtection="0">
      <alignment vertical="center"/>
    </xf>
    <xf numFmtId="244" fontId="163" fillId="0" borderId="0" applyFont="0" applyFill="0" applyBorder="0" applyAlignment="0" applyProtection="0"/>
    <xf numFmtId="0" fontId="22" fillId="8" borderId="0" applyNumberFormat="0" applyBorder="0" applyAlignment="0" applyProtection="0"/>
    <xf numFmtId="0" fontId="4" fillId="8" borderId="0" applyNumberFormat="0" applyBorder="0" applyAlignment="0" applyProtection="0"/>
    <xf numFmtId="0" fontId="22" fillId="9" borderId="0" applyNumberFormat="0" applyBorder="0" applyAlignment="0" applyProtection="0"/>
    <xf numFmtId="0" fontId="4" fillId="9" borderId="0" applyNumberFormat="0" applyBorder="0" applyAlignment="0" applyProtection="0"/>
    <xf numFmtId="0" fontId="22" fillId="11" borderId="0" applyNumberFormat="0" applyBorder="0" applyAlignment="0" applyProtection="0"/>
    <xf numFmtId="0" fontId="4" fillId="11" borderId="0" applyNumberFormat="0" applyBorder="0" applyAlignment="0" applyProtection="0"/>
    <xf numFmtId="0" fontId="22" fillId="5" borderId="0" applyNumberFormat="0" applyBorder="0" applyAlignment="0" applyProtection="0"/>
    <xf numFmtId="0" fontId="4" fillId="5" borderId="0" applyNumberFormat="0" applyBorder="0" applyAlignment="0" applyProtection="0"/>
    <xf numFmtId="0" fontId="22" fillId="8" borderId="0" applyNumberFormat="0" applyBorder="0" applyAlignment="0" applyProtection="0"/>
    <xf numFmtId="0" fontId="4" fillId="8" borderId="0" applyNumberFormat="0" applyBorder="0" applyAlignment="0" applyProtection="0"/>
    <xf numFmtId="0" fontId="22" fillId="12" borderId="0" applyNumberFormat="0" applyBorder="0" applyAlignment="0" applyProtection="0"/>
    <xf numFmtId="0" fontId="4" fillId="12" borderId="0" applyNumberFormat="0" applyBorder="0" applyAlignment="0" applyProtection="0"/>
    <xf numFmtId="0" fontId="22" fillId="6" borderId="0" applyNumberFormat="0" applyBorder="0" applyAlignment="0" applyProtection="0"/>
    <xf numFmtId="0" fontId="22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10" borderId="0" applyNumberFormat="0" applyBorder="0" applyAlignment="0" applyProtection="0"/>
    <xf numFmtId="0" fontId="108" fillId="8" borderId="0" applyNumberFormat="0" applyBorder="0" applyAlignment="0" applyProtection="0">
      <alignment vertical="center"/>
    </xf>
    <xf numFmtId="0" fontId="108" fillId="9" borderId="0" applyNumberFormat="0" applyBorder="0" applyAlignment="0" applyProtection="0">
      <alignment vertical="center"/>
    </xf>
    <xf numFmtId="0" fontId="108" fillId="11" borderId="0" applyNumberFormat="0" applyBorder="0" applyAlignment="0" applyProtection="0">
      <alignment vertical="center"/>
    </xf>
    <xf numFmtId="0" fontId="108" fillId="5" borderId="0" applyNumberFormat="0" applyBorder="0" applyAlignment="0" applyProtection="0">
      <alignment vertical="center"/>
    </xf>
    <xf numFmtId="0" fontId="108" fillId="8" borderId="0" applyNumberFormat="0" applyBorder="0" applyAlignment="0" applyProtection="0">
      <alignment vertical="center"/>
    </xf>
    <xf numFmtId="0" fontId="108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/>
    <xf numFmtId="0" fontId="162" fillId="14" borderId="0" applyNumberFormat="0" applyBorder="0" applyAlignment="0" applyProtection="0"/>
    <xf numFmtId="0" fontId="23" fillId="9" borderId="0" applyNumberFormat="0" applyBorder="0" applyAlignment="0" applyProtection="0"/>
    <xf numFmtId="0" fontId="162" fillId="9" borderId="0" applyNumberFormat="0" applyBorder="0" applyAlignment="0" applyProtection="0"/>
    <xf numFmtId="0" fontId="23" fillId="11" borderId="0" applyNumberFormat="0" applyBorder="0" applyAlignment="0" applyProtection="0"/>
    <xf numFmtId="0" fontId="162" fillId="11" borderId="0" applyNumberFormat="0" applyBorder="0" applyAlignment="0" applyProtection="0"/>
    <xf numFmtId="0" fontId="23" fillId="15" borderId="0" applyNumberFormat="0" applyBorder="0" applyAlignment="0" applyProtection="0"/>
    <xf numFmtId="0" fontId="162" fillId="15" borderId="0" applyNumberFormat="0" applyBorder="0" applyAlignment="0" applyProtection="0"/>
    <xf numFmtId="0" fontId="23" fillId="16" borderId="0" applyNumberFormat="0" applyBorder="0" applyAlignment="0" applyProtection="0"/>
    <xf numFmtId="0" fontId="162" fillId="16" borderId="0" applyNumberFormat="0" applyBorder="0" applyAlignment="0" applyProtection="0"/>
    <xf numFmtId="0" fontId="23" fillId="17" borderId="0" applyNumberFormat="0" applyBorder="0" applyAlignment="0" applyProtection="0"/>
    <xf numFmtId="0" fontId="162" fillId="17" borderId="0" applyNumberFormat="0" applyBorder="0" applyAlignment="0" applyProtection="0"/>
    <xf numFmtId="0" fontId="23" fillId="6" borderId="0" applyNumberFormat="0" applyBorder="0" applyAlignment="0" applyProtection="0"/>
    <xf numFmtId="0" fontId="23" fillId="18" borderId="0" applyNumberFormat="0" applyBorder="0" applyAlignment="0" applyProtection="0"/>
    <xf numFmtId="0" fontId="23" fillId="12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109" fillId="14" borderId="0" applyNumberFormat="0" applyBorder="0" applyAlignment="0" applyProtection="0">
      <alignment vertical="center"/>
    </xf>
    <xf numFmtId="0" fontId="109" fillId="9" borderId="0" applyNumberFormat="0" applyBorder="0" applyAlignment="0" applyProtection="0">
      <alignment vertical="center"/>
    </xf>
    <xf numFmtId="0" fontId="109" fillId="11" borderId="0" applyNumberFormat="0" applyBorder="0" applyAlignment="0" applyProtection="0">
      <alignment vertical="center"/>
    </xf>
    <xf numFmtId="0" fontId="109" fillId="15" borderId="0" applyNumberFormat="0" applyBorder="0" applyAlignment="0" applyProtection="0">
      <alignment vertical="center"/>
    </xf>
    <xf numFmtId="0" fontId="109" fillId="16" borderId="0" applyNumberFormat="0" applyBorder="0" applyAlignment="0" applyProtection="0">
      <alignment vertical="center"/>
    </xf>
    <xf numFmtId="0" fontId="109" fillId="17" borderId="0" applyNumberFormat="0" applyBorder="0" applyAlignment="0" applyProtection="0">
      <alignment vertical="center"/>
    </xf>
    <xf numFmtId="9" fontId="24" fillId="0" borderId="0"/>
    <xf numFmtId="9" fontId="163" fillId="0" borderId="0"/>
    <xf numFmtId="244" fontId="163" fillId="0" borderId="0" applyFont="0" applyFill="0" applyBorder="0" applyAlignment="0" applyProtection="0"/>
    <xf numFmtId="0" fontId="110" fillId="20" borderId="0" applyNumberFormat="0" applyBorder="0" applyAlignment="0" applyProtection="0"/>
    <xf numFmtId="0" fontId="110" fillId="20" borderId="0" applyNumberFormat="0" applyBorder="0" applyAlignment="0" applyProtection="0"/>
    <xf numFmtId="0" fontId="111" fillId="21" borderId="0" applyNumberFormat="0" applyBorder="0" applyAlignment="0" applyProtection="0"/>
    <xf numFmtId="0" fontId="23" fillId="19" borderId="0" applyNumberFormat="0" applyBorder="0" applyAlignment="0" applyProtection="0"/>
    <xf numFmtId="0" fontId="162" fillId="19" borderId="0" applyNumberFormat="0" applyBorder="0" applyAlignment="0" applyProtection="0"/>
    <xf numFmtId="0" fontId="162" fillId="19" borderId="0" applyNumberFormat="0" applyBorder="0" applyAlignment="0" applyProtection="0"/>
    <xf numFmtId="0" fontId="110" fillId="23" borderId="0" applyNumberFormat="0" applyBorder="0" applyAlignment="0" applyProtection="0"/>
    <xf numFmtId="0" fontId="110" fillId="24" borderId="0" applyNumberFormat="0" applyBorder="0" applyAlignment="0" applyProtection="0"/>
    <xf numFmtId="0" fontId="111" fillId="25" borderId="0" applyNumberFormat="0" applyBorder="0" applyAlignment="0" applyProtection="0"/>
    <xf numFmtId="0" fontId="23" fillId="22" borderId="0" applyNumberFormat="0" applyBorder="0" applyAlignment="0" applyProtection="0"/>
    <xf numFmtId="0" fontId="162" fillId="22" borderId="0" applyNumberFormat="0" applyBorder="0" applyAlignment="0" applyProtection="0"/>
    <xf numFmtId="0" fontId="162" fillId="22" borderId="0" applyNumberFormat="0" applyBorder="0" applyAlignment="0" applyProtection="0"/>
    <xf numFmtId="0" fontId="110" fillId="23" borderId="0" applyNumberFormat="0" applyBorder="0" applyAlignment="0" applyProtection="0"/>
    <xf numFmtId="0" fontId="110" fillId="27" borderId="0" applyNumberFormat="0" applyBorder="0" applyAlignment="0" applyProtection="0"/>
    <xf numFmtId="0" fontId="111" fillId="24" borderId="0" applyNumberFormat="0" applyBorder="0" applyAlignment="0" applyProtection="0"/>
    <xf numFmtId="0" fontId="23" fillId="26" borderId="0" applyNumberFormat="0" applyBorder="0" applyAlignment="0" applyProtection="0"/>
    <xf numFmtId="0" fontId="162" fillId="26" borderId="0" applyNumberFormat="0" applyBorder="0" applyAlignment="0" applyProtection="0"/>
    <xf numFmtId="0" fontId="162" fillId="26" borderId="0" applyNumberFormat="0" applyBorder="0" applyAlignment="0" applyProtection="0"/>
    <xf numFmtId="0" fontId="110" fillId="20" borderId="0" applyNumberFormat="0" applyBorder="0" applyAlignment="0" applyProtection="0"/>
    <xf numFmtId="0" fontId="110" fillId="24" borderId="0" applyNumberFormat="0" applyBorder="0" applyAlignment="0" applyProtection="0"/>
    <xf numFmtId="0" fontId="111" fillId="24" borderId="0" applyNumberFormat="0" applyBorder="0" applyAlignment="0" applyProtection="0"/>
    <xf numFmtId="0" fontId="23" fillId="15" borderId="0" applyNumberFormat="0" applyBorder="0" applyAlignment="0" applyProtection="0"/>
    <xf numFmtId="0" fontId="162" fillId="15" borderId="0" applyNumberFormat="0" applyBorder="0" applyAlignment="0" applyProtection="0"/>
    <xf numFmtId="0" fontId="162" fillId="15" borderId="0" applyNumberFormat="0" applyBorder="0" applyAlignment="0" applyProtection="0"/>
    <xf numFmtId="0" fontId="110" fillId="28" borderId="0" applyNumberFormat="0" applyBorder="0" applyAlignment="0" applyProtection="0"/>
    <xf numFmtId="0" fontId="110" fillId="20" borderId="0" applyNumberFormat="0" applyBorder="0" applyAlignment="0" applyProtection="0"/>
    <xf numFmtId="0" fontId="111" fillId="21" borderId="0" applyNumberFormat="0" applyBorder="0" applyAlignment="0" applyProtection="0"/>
    <xf numFmtId="0" fontId="23" fillId="16" borderId="0" applyNumberFormat="0" applyBorder="0" applyAlignment="0" applyProtection="0"/>
    <xf numFmtId="0" fontId="162" fillId="16" borderId="0" applyNumberFormat="0" applyBorder="0" applyAlignment="0" applyProtection="0"/>
    <xf numFmtId="0" fontId="162" fillId="16" borderId="0" applyNumberFormat="0" applyBorder="0" applyAlignment="0" applyProtection="0"/>
    <xf numFmtId="0" fontId="110" fillId="23" borderId="0" applyNumberFormat="0" applyBorder="0" applyAlignment="0" applyProtection="0"/>
    <xf numFmtId="0" fontId="110" fillId="29" borderId="0" applyNumberFormat="0" applyBorder="0" applyAlignment="0" applyProtection="0"/>
    <xf numFmtId="0" fontId="111" fillId="29" borderId="0" applyNumberFormat="0" applyBorder="0" applyAlignment="0" applyProtection="0"/>
    <xf numFmtId="0" fontId="23" fillId="18" borderId="0" applyNumberFormat="0" applyBorder="0" applyAlignment="0" applyProtection="0"/>
    <xf numFmtId="0" fontId="162" fillId="18" borderId="0" applyNumberFormat="0" applyBorder="0" applyAlignment="0" applyProtection="0"/>
    <xf numFmtId="0" fontId="162" fillId="18" borderId="0" applyNumberFormat="0" applyBorder="0" applyAlignment="0" applyProtection="0"/>
    <xf numFmtId="0" fontId="25" fillId="3" borderId="0" applyNumberFormat="0" applyBorder="0" applyAlignment="0" applyProtection="0"/>
    <xf numFmtId="0" fontId="164" fillId="3" borderId="0" applyNumberFormat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Font="0"/>
    <xf numFmtId="205" fontId="19" fillId="0" borderId="0" applyFill="0" applyBorder="0" applyAlignment="0"/>
    <xf numFmtId="238" fontId="17" fillId="0" borderId="0" applyFill="0" applyBorder="0" applyAlignment="0"/>
    <xf numFmtId="205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2" fontId="10" fillId="0" borderId="0" applyFill="0" applyBorder="0" applyAlignment="0"/>
    <xf numFmtId="22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4" fontId="10" fillId="0" borderId="0" applyFill="0" applyBorder="0" applyAlignment="0"/>
    <xf numFmtId="224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28" fillId="30" borderId="2" applyNumberFormat="0" applyAlignment="0" applyProtection="0"/>
    <xf numFmtId="0" fontId="165" fillId="30" borderId="2" applyNumberFormat="0" applyAlignment="0" applyProtection="0"/>
    <xf numFmtId="0" fontId="29" fillId="0" borderId="0"/>
    <xf numFmtId="0" fontId="30" fillId="31" borderId="3" applyNumberFormat="0" applyAlignment="0" applyProtection="0"/>
    <xf numFmtId="0" fontId="166" fillId="31" borderId="3" applyNumberFormat="0" applyAlignment="0" applyProtection="0"/>
    <xf numFmtId="43" fontId="1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38" fontId="21" fillId="0" borderId="0" applyFont="0" applyFill="0" applyBorder="0" applyAlignment="0" applyProtection="0">
      <alignment vertical="center"/>
    </xf>
    <xf numFmtId="0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9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32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" fillId="0" borderId="0" applyFont="0" applyFill="0" applyBorder="0" applyAlignment="0" applyProtection="0"/>
    <xf numFmtId="24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9" fontId="9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246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246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246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0" fontId="21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189" fontId="167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04" fontId="33" fillId="0" borderId="0"/>
    <xf numFmtId="239" fontId="3" fillId="0" borderId="0"/>
    <xf numFmtId="189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0" fontId="34" fillId="0" borderId="0" applyNumberFormat="0" applyAlignment="0">
      <alignment horizontal="left"/>
    </xf>
    <xf numFmtId="0" fontId="35" fillId="0" borderId="0">
      <alignment horizontal="left"/>
    </xf>
    <xf numFmtId="0" fontId="36" fillId="0" borderId="0"/>
    <xf numFmtId="0" fontId="37" fillId="0" borderId="0">
      <alignment horizontal="left"/>
    </xf>
    <xf numFmtId="0" fontId="26" fillId="0" borderId="4"/>
    <xf numFmtId="192" fontId="10" fillId="0" borderId="0" applyFont="0" applyFill="0" applyBorder="0" applyAlignment="0" applyProtection="0"/>
    <xf numFmtId="192" fontId="3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202" fontId="33" fillId="0" borderId="0"/>
    <xf numFmtId="240" fontId="3" fillId="0" borderId="0"/>
    <xf numFmtId="0" fontId="112" fillId="0" borderId="0" applyProtection="0"/>
    <xf numFmtId="14" fontId="17" fillId="0" borderId="0" applyFill="0" applyBorder="0" applyAlignment="0"/>
    <xf numFmtId="38" fontId="10" fillId="0" borderId="0" applyFont="0" applyFill="0" applyBorder="0" applyAlignment="0" applyProtection="0"/>
    <xf numFmtId="38" fontId="3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03" fontId="33" fillId="0" borderId="0"/>
    <xf numFmtId="241" fontId="3" fillId="0" borderId="0"/>
    <xf numFmtId="0" fontId="26" fillId="0" borderId="0" applyNumberFormat="0" applyFill="0" applyBorder="0" applyAlignment="0" applyProtection="0"/>
    <xf numFmtId="0" fontId="10" fillId="0" borderId="0" applyFill="0" applyBorder="0" applyAlignment="0"/>
    <xf numFmtId="0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4" fontId="10" fillId="0" borderId="0" applyFill="0" applyBorder="0" applyAlignment="0"/>
    <xf numFmtId="224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38" fillId="0" borderId="0" applyNumberFormat="0" applyAlignment="0">
      <alignment horizontal="left"/>
    </xf>
    <xf numFmtId="212" fontId="16" fillId="0" borderId="0" applyFont="0" applyFill="0" applyBorder="0" applyAlignment="0" applyProtection="0"/>
    <xf numFmtId="212" fontId="9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168" fillId="0" borderId="0" applyNumberFormat="0" applyFill="0" applyBorder="0" applyAlignment="0" applyProtection="0"/>
    <xf numFmtId="2" fontId="112" fillId="0" borderId="0" applyProtection="0"/>
    <xf numFmtId="0" fontId="40" fillId="0" borderId="0">
      <alignment horizontal="left"/>
    </xf>
    <xf numFmtId="0" fontId="41" fillId="0" borderId="0">
      <alignment horizontal="left"/>
    </xf>
    <xf numFmtId="0" fontId="42" fillId="0" borderId="0">
      <alignment horizontal="left"/>
    </xf>
    <xf numFmtId="0" fontId="42" fillId="0" borderId="0">
      <alignment horizontal="left"/>
    </xf>
    <xf numFmtId="0" fontId="43" fillId="0" borderId="0">
      <alignment horizontal="left"/>
    </xf>
    <xf numFmtId="193" fontId="44" fillId="0" borderId="0"/>
    <xf numFmtId="0" fontId="45" fillId="4" borderId="0" applyNumberFormat="0" applyBorder="0" applyAlignment="0" applyProtection="0"/>
    <xf numFmtId="0" fontId="169" fillId="4" borderId="0" applyNumberFormat="0" applyBorder="0" applyAlignment="0" applyProtection="0"/>
    <xf numFmtId="38" fontId="46" fillId="32" borderId="0" applyNumberFormat="0" applyBorder="0" applyAlignment="0" applyProtection="0"/>
    <xf numFmtId="38" fontId="2" fillId="33" borderId="0" applyNumberFormat="0" applyBorder="0" applyAlignment="0" applyProtection="0"/>
    <xf numFmtId="38" fontId="2" fillId="33" borderId="0" applyNumberFormat="0" applyBorder="0" applyAlignment="0" applyProtection="0"/>
    <xf numFmtId="38" fontId="2" fillId="32" borderId="0" applyNumberFormat="0" applyBorder="0" applyAlignment="0" applyProtection="0"/>
    <xf numFmtId="0" fontId="47" fillId="0" borderId="0">
      <alignment horizontal="left"/>
    </xf>
    <xf numFmtId="0" fontId="47" fillId="0" borderId="0">
      <alignment horizontal="left"/>
    </xf>
    <xf numFmtId="0" fontId="48" fillId="0" borderId="0">
      <alignment horizontal="left"/>
    </xf>
    <xf numFmtId="0" fontId="49" fillId="0" borderId="5" applyNumberFormat="0" applyAlignment="0" applyProtection="0">
      <alignment horizontal="left" vertical="center"/>
    </xf>
    <xf numFmtId="0" fontId="49" fillId="0" borderId="6">
      <alignment horizontal="left" vertical="center"/>
    </xf>
    <xf numFmtId="0" fontId="50" fillId="0" borderId="7" applyNumberFormat="0" applyFill="0" applyAlignment="0" applyProtection="0"/>
    <xf numFmtId="0" fontId="170" fillId="0" borderId="7" applyNumberFormat="0" applyFill="0" applyAlignment="0" applyProtection="0"/>
    <xf numFmtId="0" fontId="51" fillId="0" borderId="0">
      <alignment horizontal="left"/>
    </xf>
    <xf numFmtId="0" fontId="52" fillId="0" borderId="1">
      <alignment horizontal="left" vertical="top"/>
    </xf>
    <xf numFmtId="0" fontId="53" fillId="0" borderId="8" applyNumberFormat="0" applyFill="0" applyAlignment="0" applyProtection="0"/>
    <xf numFmtId="0" fontId="171" fillId="0" borderId="8" applyNumberFormat="0" applyFill="0" applyAlignment="0" applyProtection="0"/>
    <xf numFmtId="0" fontId="54" fillId="0" borderId="0">
      <alignment horizontal="left"/>
    </xf>
    <xf numFmtId="0" fontId="55" fillId="0" borderId="1">
      <alignment horizontal="left" vertical="top"/>
    </xf>
    <xf numFmtId="0" fontId="56" fillId="0" borderId="9" applyNumberFormat="0" applyFill="0" applyAlignment="0" applyProtection="0"/>
    <xf numFmtId="0" fontId="172" fillId="0" borderId="9" applyNumberFormat="0" applyFill="0" applyAlignment="0" applyProtection="0"/>
    <xf numFmtId="0" fontId="57" fillId="0" borderId="0">
      <alignment horizontal="left"/>
    </xf>
    <xf numFmtId="0" fontId="56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0" fontId="113" fillId="0" borderId="0" applyProtection="0"/>
    <xf numFmtId="0" fontId="49" fillId="0" borderId="0" applyProtection="0"/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0" fontId="46" fillId="34" borderId="4" applyNumberFormat="0" applyBorder="0" applyAlignment="0" applyProtection="0"/>
    <xf numFmtId="10" fontId="2" fillId="33" borderId="4" applyNumberFormat="0" applyBorder="0" applyAlignment="0" applyProtection="0"/>
    <xf numFmtId="10" fontId="2" fillId="33" borderId="4" applyNumberFormat="0" applyBorder="0" applyAlignment="0" applyProtection="0"/>
    <xf numFmtId="10" fontId="2" fillId="34" borderId="4" applyNumberFormat="0" applyBorder="0" applyAlignment="0" applyProtection="0"/>
    <xf numFmtId="0" fontId="58" fillId="7" borderId="2" applyNumberFormat="0" applyAlignment="0" applyProtection="0"/>
    <xf numFmtId="0" fontId="173" fillId="7" borderId="2" applyNumberFormat="0" applyAlignment="0" applyProtection="0"/>
    <xf numFmtId="0" fontId="173" fillId="7" borderId="2" applyNumberFormat="0" applyAlignment="0" applyProtection="0"/>
    <xf numFmtId="0" fontId="59" fillId="0" borderId="0" applyNumberFormat="0" applyFont="0" applyFill="0" applyBorder="0" applyProtection="0">
      <alignment horizontal="left" vertical="center"/>
    </xf>
    <xf numFmtId="0" fontId="60" fillId="0" borderId="0"/>
    <xf numFmtId="0" fontId="10" fillId="0" borderId="0" applyFill="0" applyBorder="0" applyAlignment="0"/>
    <xf numFmtId="0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4" fontId="10" fillId="0" borderId="0" applyFill="0" applyBorder="0" applyAlignment="0"/>
    <xf numFmtId="224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61" fillId="0" borderId="10" applyNumberFormat="0" applyFill="0" applyAlignment="0" applyProtection="0"/>
    <xf numFmtId="0" fontId="174" fillId="0" borderId="10" applyNumberFormat="0" applyFill="0" applyAlignment="0" applyProtection="0"/>
    <xf numFmtId="206" fontId="62" fillId="0" borderId="0" applyFont="0" applyFill="0" applyBorder="0" applyAlignment="0" applyProtection="0"/>
    <xf numFmtId="207" fontId="62" fillId="0" borderId="0" applyFont="0" applyFill="0" applyBorder="0" applyAlignment="0" applyProtection="0"/>
    <xf numFmtId="0" fontId="63" fillId="0" borderId="11"/>
    <xf numFmtId="218" fontId="64" fillId="0" borderId="0" applyFont="0" applyFill="0" applyBorder="0" applyAlignment="0" applyProtection="0"/>
    <xf numFmtId="219" fontId="64" fillId="0" borderId="0" applyFont="0" applyFill="0" applyBorder="0" applyAlignment="0" applyProtection="0"/>
    <xf numFmtId="208" fontId="65" fillId="0" borderId="0" applyFont="0" applyFill="0" applyBorder="0" applyAlignment="0" applyProtection="0"/>
    <xf numFmtId="209" fontId="65" fillId="0" borderId="0" applyFont="0" applyFill="0" applyBorder="0" applyAlignment="0" applyProtection="0"/>
    <xf numFmtId="208" fontId="62" fillId="0" borderId="0" applyFont="0" applyFill="0" applyBorder="0" applyAlignment="0" applyProtection="0"/>
    <xf numFmtId="209" fontId="62" fillId="0" borderId="0" applyFont="0" applyFill="0" applyBorder="0" applyAlignment="0" applyProtection="0"/>
    <xf numFmtId="0" fontId="115" fillId="0" borderId="0"/>
    <xf numFmtId="0" fontId="66" fillId="13" borderId="0" applyNumberFormat="0" applyBorder="0" applyAlignment="0" applyProtection="0"/>
    <xf numFmtId="0" fontId="175" fillId="13" borderId="0" applyNumberFormat="0" applyBorder="0" applyAlignment="0" applyProtection="0"/>
    <xf numFmtId="37" fontId="67" fillId="0" borderId="0"/>
    <xf numFmtId="37" fontId="67" fillId="0" borderId="0"/>
    <xf numFmtId="37" fontId="67" fillId="0" borderId="0"/>
    <xf numFmtId="196" fontId="6" fillId="0" borderId="0"/>
    <xf numFmtId="242" fontId="6" fillId="0" borderId="0"/>
    <xf numFmtId="242" fontId="6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3" fillId="0" borderId="0"/>
    <xf numFmtId="0" fontId="4" fillId="0" borderId="0"/>
    <xf numFmtId="0" fontId="167" fillId="0" borderId="0"/>
    <xf numFmtId="0" fontId="3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7" fillId="0" borderId="0"/>
    <xf numFmtId="0" fontId="167" fillId="0" borderId="0"/>
    <xf numFmtId="0" fontId="3" fillId="0" borderId="0"/>
    <xf numFmtId="0" fontId="3" fillId="0" borderId="0"/>
    <xf numFmtId="0" fontId="116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9" fillId="0" borderId="0"/>
    <xf numFmtId="0" fontId="3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3" fillId="0" borderId="0"/>
    <xf numFmtId="0" fontId="167" fillId="0" borderId="0"/>
    <xf numFmtId="0" fontId="167" fillId="0" borderId="0"/>
    <xf numFmtId="0" fontId="19" fillId="0" borderId="0"/>
    <xf numFmtId="0" fontId="3" fillId="0" borderId="0"/>
    <xf numFmtId="0" fontId="167" fillId="0" borderId="0"/>
    <xf numFmtId="0" fontId="167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68" fillId="0" borderId="0"/>
    <xf numFmtId="0" fontId="167" fillId="0" borderId="0"/>
    <xf numFmtId="0" fontId="167" fillId="0" borderId="0"/>
    <xf numFmtId="0" fontId="3" fillId="0" borderId="0"/>
    <xf numFmtId="0" fontId="167" fillId="0" borderId="0"/>
    <xf numFmtId="0" fontId="4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6" fillId="0" borderId="0"/>
    <xf numFmtId="0" fontId="22" fillId="0" borderId="0"/>
    <xf numFmtId="0" fontId="9" fillId="0" borderId="0"/>
    <xf numFmtId="0" fontId="158" fillId="0" borderId="0"/>
    <xf numFmtId="0" fontId="19" fillId="0" borderId="0"/>
    <xf numFmtId="0" fontId="3" fillId="0" borderId="0"/>
    <xf numFmtId="0" fontId="17" fillId="0" borderId="0">
      <alignment vertical="top"/>
    </xf>
    <xf numFmtId="0" fontId="17" fillId="0" borderId="0">
      <alignment vertical="top"/>
    </xf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7" fillId="0" borderId="0">
      <alignment vertical="top"/>
    </xf>
    <xf numFmtId="0" fontId="19" fillId="0" borderId="0"/>
    <xf numFmtId="0" fontId="32" fillId="0" borderId="0"/>
    <xf numFmtId="0" fontId="167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32" fillId="0" borderId="0"/>
    <xf numFmtId="0" fontId="9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32" fillId="0" borderId="0"/>
    <xf numFmtId="199" fontId="32" fillId="0" borderId="0"/>
    <xf numFmtId="0" fontId="159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16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21" fillId="0" borderId="0">
      <alignment vertical="center"/>
    </xf>
    <xf numFmtId="0" fontId="156" fillId="0" borderId="0"/>
    <xf numFmtId="0" fontId="189" fillId="0" borderId="0"/>
    <xf numFmtId="0" fontId="17" fillId="0" borderId="0">
      <alignment vertical="top"/>
    </xf>
    <xf numFmtId="0" fontId="8" fillId="0" borderId="0"/>
    <xf numFmtId="0" fontId="16" fillId="0" borderId="0"/>
    <xf numFmtId="0" fontId="10" fillId="0" borderId="0"/>
    <xf numFmtId="0" fontId="189" fillId="0" borderId="0"/>
    <xf numFmtId="0" fontId="6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69" fillId="0" borderId="0"/>
    <xf numFmtId="0" fontId="117" fillId="10" borderId="12" applyNumberFormat="0" applyFont="0" applyAlignment="0" applyProtection="0"/>
    <xf numFmtId="0" fontId="3" fillId="10" borderId="12" applyNumberFormat="0" applyFont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70" fillId="30" borderId="13" applyNumberFormat="0" applyAlignment="0" applyProtection="0"/>
    <xf numFmtId="0" fontId="176" fillId="30" borderId="13" applyNumberFormat="0" applyAlignment="0" applyProtection="0"/>
    <xf numFmtId="0" fontId="71" fillId="0" borderId="0">
      <alignment horizontal="left"/>
    </xf>
    <xf numFmtId="222" fontId="10" fillId="0" borderId="0" applyFont="0" applyFill="0" applyBorder="0" applyAlignment="0" applyProtection="0"/>
    <xf numFmtId="222" fontId="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3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 applyFill="0" applyBorder="0" applyAlignment="0"/>
    <xf numFmtId="0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4" fontId="10" fillId="0" borderId="0" applyFill="0" applyBorder="0" applyAlignment="0"/>
    <xf numFmtId="224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4" applyNumberFormat="0" applyFont="0"/>
    <xf numFmtId="0" fontId="3" fillId="0" borderId="4" applyNumberFormat="0" applyFont="0"/>
    <xf numFmtId="1" fontId="10" fillId="0" borderId="14" applyNumberFormat="0" applyFill="0" applyAlignment="0" applyProtection="0">
      <alignment horizontal="center" vertical="center"/>
    </xf>
    <xf numFmtId="1" fontId="3" fillId="0" borderId="14" applyNumberFormat="0" applyFill="0" applyAlignment="0" applyProtection="0">
      <alignment horizontal="center" vertical="center"/>
    </xf>
    <xf numFmtId="1" fontId="3" fillId="0" borderId="14" applyNumberFormat="0" applyFill="0" applyAlignment="0" applyProtection="0">
      <alignment horizontal="center" vertical="center"/>
    </xf>
    <xf numFmtId="1" fontId="3" fillId="0" borderId="14" applyNumberFormat="0" applyFill="0" applyAlignment="0" applyProtection="0">
      <alignment horizontal="center" vertical="center"/>
    </xf>
    <xf numFmtId="1" fontId="3" fillId="0" borderId="14" applyNumberFormat="0" applyFill="0" applyAlignment="0" applyProtection="0">
      <alignment horizontal="center" vertical="center"/>
    </xf>
    <xf numFmtId="210" fontId="19" fillId="0" borderId="0" applyNumberFormat="0" applyFill="0" applyBorder="0" applyAlignment="0" applyProtection="0">
      <alignment horizontal="left"/>
    </xf>
    <xf numFmtId="210" fontId="3" fillId="0" borderId="0" applyNumberFormat="0" applyFill="0" applyBorder="0" applyAlignment="0" applyProtection="0">
      <alignment horizontal="left"/>
    </xf>
    <xf numFmtId="0" fontId="10" fillId="0" borderId="4" applyNumberFormat="0"/>
    <xf numFmtId="0" fontId="3" fillId="0" borderId="4" applyNumberFormat="0"/>
    <xf numFmtId="0" fontId="41" fillId="0" borderId="15">
      <alignment vertical="center"/>
    </xf>
    <xf numFmtId="0" fontId="72" fillId="0" borderId="16"/>
    <xf numFmtId="38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0" fontId="10" fillId="35" borderId="0"/>
    <xf numFmtId="0" fontId="19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63" fillId="0" borderId="0"/>
    <xf numFmtId="0" fontId="73" fillId="0" borderId="17"/>
    <xf numFmtId="40" fontId="74" fillId="0" borderId="0" applyBorder="0">
      <alignment horizontal="right"/>
    </xf>
    <xf numFmtId="0" fontId="75" fillId="0" borderId="0">
      <alignment horizontal="left"/>
    </xf>
    <xf numFmtId="0" fontId="42" fillId="0" borderId="0">
      <alignment horizontal="left"/>
    </xf>
    <xf numFmtId="0" fontId="54" fillId="0" borderId="0"/>
    <xf numFmtId="0" fontId="51" fillId="0" borderId="0"/>
    <xf numFmtId="0" fontId="42" fillId="0" borderId="0"/>
    <xf numFmtId="0" fontId="76" fillId="0" borderId="0"/>
    <xf numFmtId="0" fontId="76" fillId="0" borderId="0"/>
    <xf numFmtId="0" fontId="77" fillId="0" borderId="0"/>
    <xf numFmtId="0" fontId="77" fillId="0" borderId="0"/>
    <xf numFmtId="0" fontId="76" fillId="0" borderId="0"/>
    <xf numFmtId="0" fontId="76" fillId="0" borderId="0"/>
    <xf numFmtId="49" fontId="17" fillId="0" borderId="0" applyFill="0" applyBorder="0" applyAlignment="0"/>
    <xf numFmtId="223" fontId="10" fillId="0" borderId="0" applyFill="0" applyBorder="0" applyAlignment="0"/>
    <xf numFmtId="223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38" fontId="156" fillId="0" borderId="0" applyNumberFormat="0" applyFont="0" applyFill="0" applyAlignment="0" applyProtection="0"/>
    <xf numFmtId="38" fontId="3" fillId="0" borderId="0" applyNumberFormat="0" applyFont="0" applyFill="0" applyAlignment="0" applyProtection="0"/>
    <xf numFmtId="0" fontId="78" fillId="36" borderId="4"/>
    <xf numFmtId="0" fontId="79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77" fillId="0" borderId="0"/>
    <xf numFmtId="0" fontId="76" fillId="0" borderId="0"/>
    <xf numFmtId="0" fontId="80" fillId="0" borderId="18" applyNumberFormat="0" applyFill="0" applyAlignment="0" applyProtection="0"/>
    <xf numFmtId="0" fontId="112" fillId="0" borderId="19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194" fontId="10" fillId="0" borderId="0" applyFont="0" applyFill="0" applyBorder="0" applyAlignment="0" applyProtection="0"/>
    <xf numFmtId="195" fontId="10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62" fillId="0" borderId="0" applyNumberFormat="0" applyFont="0" applyFill="0" applyBorder="0" applyProtection="0">
      <alignment horizontal="center" vertical="center" wrapText="1"/>
    </xf>
    <xf numFmtId="0" fontId="179" fillId="37" borderId="2" applyNumberFormat="0" applyAlignment="0" applyProtection="0"/>
    <xf numFmtId="0" fontId="83" fillId="0" borderId="0"/>
    <xf numFmtId="41" fontId="83" fillId="0" borderId="0" applyFont="0" applyFill="0" applyBorder="0" applyAlignment="0" applyProtection="0"/>
    <xf numFmtId="189" fontId="83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11" fontId="10" fillId="0" borderId="0" applyFont="0" applyFill="0" applyBorder="0" applyAlignment="0" applyProtection="0"/>
    <xf numFmtId="211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13" fontId="10" fillId="0" borderId="0" applyFont="0" applyFill="0" applyBorder="0" applyAlignment="0" applyProtection="0"/>
    <xf numFmtId="213" fontId="3" fillId="0" borderId="0" applyFont="0" applyFill="0" applyBorder="0" applyAlignment="0" applyProtection="0"/>
    <xf numFmtId="213" fontId="82" fillId="0" borderId="0" applyFont="0" applyFill="0" applyBorder="0" applyAlignment="0" applyProtection="0"/>
    <xf numFmtId="213" fontId="10" fillId="0" borderId="0" applyFont="0" applyFill="0" applyBorder="0" applyAlignment="0" applyProtection="0"/>
    <xf numFmtId="213" fontId="3" fillId="0" borderId="0" applyFont="0" applyFill="0" applyBorder="0" applyAlignment="0" applyProtection="0"/>
    <xf numFmtId="213" fontId="10" fillId="0" borderId="0" applyFont="0" applyFill="0" applyBorder="0" applyAlignment="0" applyProtection="0"/>
    <xf numFmtId="213" fontId="3" fillId="0" borderId="0" applyFont="0" applyFill="0" applyBorder="0" applyAlignment="0" applyProtection="0"/>
    <xf numFmtId="213" fontId="10" fillId="0" borderId="0" applyFont="0" applyFill="0" applyBorder="0" applyAlignment="0" applyProtection="0"/>
    <xf numFmtId="213" fontId="3" fillId="0" borderId="0" applyFont="0" applyFill="0" applyBorder="0" applyAlignment="0" applyProtection="0"/>
    <xf numFmtId="0" fontId="180" fillId="0" borderId="0" applyNumberFormat="0" applyFill="0" applyBorder="0" applyAlignment="0" applyProtection="0"/>
    <xf numFmtId="0" fontId="81" fillId="0" borderId="20" applyNumberFormat="0" applyFill="0" applyAlignment="0" applyProtection="0"/>
    <xf numFmtId="187" fontId="84" fillId="0" borderId="0" applyFont="0" applyFill="0" applyBorder="0" applyAlignment="0" applyProtection="0"/>
    <xf numFmtId="188" fontId="84" fillId="0" borderId="0" applyFont="0" applyFill="0" applyBorder="0" applyAlignment="0" applyProtection="0"/>
    <xf numFmtId="0" fontId="45" fillId="6" borderId="0" applyNumberFormat="0" applyBorder="0" applyAlignment="0" applyProtection="0"/>
    <xf numFmtId="9" fontId="85" fillId="0" borderId="0" applyFont="0" applyFill="0" applyBorder="0" applyAlignment="0" applyProtection="0"/>
    <xf numFmtId="0" fontId="16" fillId="0" borderId="0"/>
    <xf numFmtId="0" fontId="32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10" fillId="0" borderId="0"/>
    <xf numFmtId="0" fontId="3" fillId="0" borderId="0"/>
    <xf numFmtId="0" fontId="82" fillId="0" borderId="0"/>
    <xf numFmtId="0" fontId="3" fillId="0" borderId="0"/>
    <xf numFmtId="0" fontId="7" fillId="0" borderId="0"/>
    <xf numFmtId="0" fontId="58" fillId="13" borderId="2" applyNumberFormat="0" applyAlignment="0" applyProtection="0"/>
    <xf numFmtId="0" fontId="181" fillId="13" borderId="0" applyNumberFormat="0" applyBorder="0" applyAlignment="0" applyProtection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0" fillId="0" borderId="21" applyNumberFormat="0" applyFill="0" applyAlignment="0" applyProtection="0"/>
    <xf numFmtId="0" fontId="25" fillId="5" borderId="0" applyNumberFormat="0" applyBorder="0" applyAlignment="0" applyProtection="0"/>
    <xf numFmtId="200" fontId="24" fillId="0" borderId="0" applyFont="0" applyFill="0" applyBorder="0" applyAlignment="0" applyProtection="0"/>
    <xf numFmtId="215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214" fontId="24" fillId="0" borderId="0" applyFont="0" applyFill="0" applyBorder="0" applyAlignment="0" applyProtection="0"/>
    <xf numFmtId="0" fontId="20" fillId="0" borderId="0"/>
    <xf numFmtId="0" fontId="6" fillId="0" borderId="0"/>
    <xf numFmtId="38" fontId="10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86" fillId="0" borderId="0"/>
    <xf numFmtId="0" fontId="23" fillId="38" borderId="0" applyNumberFormat="0" applyBorder="0" applyAlignment="0" applyProtection="0"/>
    <xf numFmtId="0" fontId="23" fillId="18" borderId="0" applyNumberFormat="0" applyBorder="0" applyAlignment="0" applyProtection="0"/>
    <xf numFmtId="0" fontId="23" fillId="12" borderId="0" applyNumberFormat="0" applyBorder="0" applyAlignment="0" applyProtection="0"/>
    <xf numFmtId="0" fontId="23" fillId="39" borderId="0" applyNumberFormat="0" applyBorder="0" applyAlignment="0" applyProtection="0"/>
    <xf numFmtId="0" fontId="23" fillId="22" borderId="0" applyNumberFormat="0" applyBorder="0" applyAlignment="0" applyProtection="0"/>
    <xf numFmtId="0" fontId="70" fillId="37" borderId="13" applyNumberFormat="0" applyAlignment="0" applyProtection="0"/>
    <xf numFmtId="0" fontId="6" fillId="10" borderId="12" applyNumberFormat="0" applyFont="0" applyAlignment="0" applyProtection="0"/>
    <xf numFmtId="0" fontId="182" fillId="0" borderId="22" applyNumberFormat="0" applyFill="0" applyAlignment="0" applyProtection="0"/>
    <xf numFmtId="0" fontId="183" fillId="0" borderId="23" applyNumberFormat="0" applyFill="0" applyAlignment="0" applyProtection="0"/>
    <xf numFmtId="0" fontId="184" fillId="0" borderId="24" applyNumberFormat="0" applyFill="0" applyAlignment="0" applyProtection="0"/>
    <xf numFmtId="0" fontId="184" fillId="0" borderId="0" applyNumberFormat="0" applyFill="0" applyBorder="0" applyAlignment="0" applyProtection="0"/>
    <xf numFmtId="38" fontId="119" fillId="0" borderId="0" applyFont="0" applyFill="0" applyBorder="0" applyAlignment="0" applyProtection="0"/>
    <xf numFmtId="40" fontId="119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0" fillId="0" borderId="0"/>
    <xf numFmtId="0" fontId="87" fillId="0" borderId="0">
      <alignment vertical="center"/>
    </xf>
    <xf numFmtId="0" fontId="87" fillId="0" borderId="0"/>
    <xf numFmtId="41" fontId="118" fillId="0" borderId="0" applyFont="0" applyFill="0" applyBorder="0" applyAlignment="0" applyProtection="0"/>
    <xf numFmtId="43" fontId="118" fillId="0" borderId="0" applyFont="0" applyFill="0" applyBorder="0" applyAlignment="0" applyProtection="0"/>
    <xf numFmtId="227" fontId="118" fillId="0" borderId="0" applyFont="0" applyFill="0" applyBorder="0" applyAlignment="0" applyProtection="0"/>
    <xf numFmtId="228" fontId="118" fillId="0" borderId="0" applyFont="0" applyFill="0" applyBorder="0" applyAlignment="0" applyProtection="0"/>
    <xf numFmtId="228" fontId="118" fillId="0" borderId="0" applyFont="0" applyFill="0" applyBorder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21" fillId="27" borderId="0" applyNumberFormat="0" applyBorder="0" applyAlignment="0" applyProtection="0"/>
    <xf numFmtId="0" fontId="122" fillId="4" borderId="0" applyNumberFormat="0" applyBorder="0" applyAlignment="0" applyProtection="0">
      <alignment vertical="center"/>
    </xf>
    <xf numFmtId="0" fontId="123" fillId="40" borderId="0" applyNumberFormat="0" applyBorder="0" applyAlignment="0" applyProtection="0"/>
    <xf numFmtId="0" fontId="124" fillId="3" borderId="0" applyNumberFormat="0" applyBorder="0" applyAlignment="0" applyProtection="0">
      <alignment vertical="center"/>
    </xf>
    <xf numFmtId="0" fontId="19" fillId="0" borderId="0"/>
    <xf numFmtId="0" fontId="125" fillId="41" borderId="0" applyNumberFormat="0" applyBorder="0" applyAlignment="0" applyProtection="0"/>
    <xf numFmtId="0" fontId="125" fillId="42" borderId="0" applyNumberFormat="0" applyBorder="0" applyAlignment="0" applyProtection="0"/>
    <xf numFmtId="0" fontId="125" fillId="43" borderId="0" applyNumberFormat="0" applyBorder="0" applyAlignment="0" applyProtection="0"/>
    <xf numFmtId="0" fontId="109" fillId="19" borderId="0" applyNumberFormat="0" applyBorder="0" applyAlignment="0" applyProtection="0">
      <alignment vertical="center"/>
    </xf>
    <xf numFmtId="0" fontId="109" fillId="22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109" fillId="15" borderId="0" applyNumberFormat="0" applyBorder="0" applyAlignment="0" applyProtection="0">
      <alignment vertical="center"/>
    </xf>
    <xf numFmtId="0" fontId="109" fillId="16" borderId="0" applyNumberFormat="0" applyBorder="0" applyAlignment="0" applyProtection="0">
      <alignment vertical="center"/>
    </xf>
    <xf numFmtId="0" fontId="109" fillId="18" borderId="0" applyNumberFormat="0" applyBorder="0" applyAlignment="0" applyProtection="0">
      <alignment vertical="center"/>
    </xf>
    <xf numFmtId="0" fontId="20" fillId="0" borderId="0"/>
    <xf numFmtId="0" fontId="88" fillId="0" borderId="0"/>
    <xf numFmtId="0" fontId="126" fillId="0" borderId="0" applyNumberFormat="0" applyFill="0" applyBorder="0" applyAlignment="0" applyProtection="0">
      <alignment vertical="center"/>
    </xf>
    <xf numFmtId="0" fontId="127" fillId="0" borderId="25" applyNumberFormat="0" applyFill="0" applyAlignment="0" applyProtection="0"/>
    <xf numFmtId="0" fontId="128" fillId="0" borderId="8" applyNumberFormat="0" applyFill="0" applyAlignment="0" applyProtection="0"/>
    <xf numFmtId="0" fontId="129" fillId="0" borderId="26" applyNumberFormat="0" applyFill="0" applyAlignment="0" applyProtection="0"/>
    <xf numFmtId="0" fontId="129" fillId="0" borderId="0" applyNumberFormat="0" applyFill="0" applyBorder="0" applyAlignment="0" applyProtection="0"/>
    <xf numFmtId="229" fontId="130" fillId="0" borderId="0" applyFont="0" applyFill="0" applyBorder="0" applyAlignment="0" applyProtection="0"/>
    <xf numFmtId="230" fontId="130" fillId="0" borderId="0" applyFont="0" applyFill="0" applyBorder="0" applyAlignment="0" applyProtection="0"/>
    <xf numFmtId="0" fontId="131" fillId="25" borderId="3" applyNumberFormat="0" applyAlignment="0" applyProtection="0"/>
    <xf numFmtId="0" fontId="21" fillId="0" borderId="0"/>
    <xf numFmtId="0" fontId="125" fillId="0" borderId="27" applyNumberFormat="0" applyFill="0" applyAlignment="0" applyProtection="0"/>
    <xf numFmtId="0" fontId="118" fillId="23" borderId="12" applyNumberFormat="0" applyFont="0" applyAlignment="0" applyProtection="0"/>
    <xf numFmtId="231" fontId="118" fillId="0" borderId="0" applyFont="0" applyFill="0" applyBorder="0" applyAlignment="0" applyProtection="0"/>
    <xf numFmtId="232" fontId="118" fillId="0" borderId="0" applyFont="0" applyFill="0" applyBorder="0" applyAlignment="0" applyProtection="0"/>
    <xf numFmtId="0" fontId="132" fillId="0" borderId="0" applyNumberFormat="0" applyFill="0" applyBorder="0" applyAlignment="0" applyProtection="0"/>
    <xf numFmtId="0" fontId="133" fillId="0" borderId="0" applyNumberFormat="0" applyFill="0" applyBorder="0" applyAlignment="0" applyProtection="0">
      <alignment vertical="center"/>
    </xf>
    <xf numFmtId="0" fontId="134" fillId="0" borderId="0" applyNumberFormat="0" applyFill="0" applyBorder="0" applyAlignment="0" applyProtection="0"/>
    <xf numFmtId="0" fontId="135" fillId="44" borderId="2" applyNumberFormat="0" applyAlignment="0" applyProtection="0"/>
    <xf numFmtId="200" fontId="87" fillId="0" borderId="0" applyFont="0" applyFill="0" applyBorder="0" applyAlignment="0" applyProtection="0"/>
    <xf numFmtId="201" fontId="87" fillId="0" borderId="0" applyFont="0" applyFill="0" applyBorder="0" applyAlignment="0" applyProtection="0"/>
    <xf numFmtId="0" fontId="136" fillId="29" borderId="2" applyNumberFormat="0" applyAlignment="0" applyProtection="0"/>
    <xf numFmtId="0" fontId="137" fillId="44" borderId="13" applyNumberFormat="0" applyAlignment="0" applyProtection="0"/>
    <xf numFmtId="0" fontId="138" fillId="45" borderId="0" applyNumberFormat="0" applyBorder="0" applyAlignment="0" applyProtection="0"/>
    <xf numFmtId="217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0" fontId="139" fillId="0" borderId="0"/>
    <xf numFmtId="0" fontId="140" fillId="0" borderId="10" applyNumberFormat="0" applyFill="0" applyAlignment="0" applyProtection="0"/>
    <xf numFmtId="233" fontId="118" fillId="0" borderId="0" applyFont="0" applyFill="0" applyBorder="0" applyAlignment="0" applyProtection="0"/>
    <xf numFmtId="234" fontId="1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794">
    <xf numFmtId="0" fontId="0" fillId="0" borderId="0" xfId="0"/>
    <xf numFmtId="0" fontId="144" fillId="46" borderId="0" xfId="0" applyFont="1" applyFill="1" applyAlignment="1">
      <alignment horizontal="center"/>
    </xf>
    <xf numFmtId="0" fontId="144" fillId="46" borderId="0" xfId="0" applyFont="1" applyFill="1" applyAlignment="1">
      <alignment horizontal="left"/>
    </xf>
    <xf numFmtId="0" fontId="147" fillId="0" borderId="0" xfId="0" applyFont="1" applyAlignment="1">
      <alignment horizontal="center"/>
    </xf>
    <xf numFmtId="0" fontId="144" fillId="0" borderId="0" xfId="0" applyFont="1" applyAlignment="1">
      <alignment horizontal="left" wrapText="1"/>
    </xf>
    <xf numFmtId="0" fontId="144" fillId="0" borderId="0" xfId="0" applyFont="1" applyAlignment="1">
      <alignment horizontal="center"/>
    </xf>
    <xf numFmtId="0" fontId="144" fillId="47" borderId="0" xfId="0" applyFont="1" applyFill="1" applyAlignment="1">
      <alignment horizontal="left" wrapText="1"/>
    </xf>
    <xf numFmtId="0" fontId="144" fillId="47" borderId="28" xfId="0" applyFont="1" applyFill="1" applyBorder="1" applyAlignment="1">
      <alignment horizontal="center"/>
    </xf>
    <xf numFmtId="0" fontId="144" fillId="46" borderId="28" xfId="0" applyFont="1" applyFill="1" applyBorder="1" applyAlignment="1">
      <alignment horizontal="center"/>
    </xf>
    <xf numFmtId="190" fontId="5" fillId="0" borderId="0" xfId="764" applyNumberFormat="1" applyFont="1" applyFill="1" applyAlignment="1">
      <alignment horizontal="left" vertical="center"/>
    </xf>
    <xf numFmtId="0" fontId="90" fillId="0" borderId="0" xfId="1896" applyFont="1" applyBorder="1" applyAlignment="1"/>
    <xf numFmtId="0" fontId="89" fillId="0" borderId="0" xfId="1896" applyFont="1" applyAlignment="1"/>
    <xf numFmtId="0" fontId="89" fillId="0" borderId="0" xfId="1896" applyFont="1" applyAlignment="1">
      <alignment horizontal="left"/>
    </xf>
    <xf numFmtId="15" fontId="90" fillId="0" borderId="0" xfId="1896" applyNumberFormat="1" applyFont="1" applyBorder="1" applyAlignment="1">
      <alignment horizontal="left"/>
    </xf>
    <xf numFmtId="0" fontId="89" fillId="0" borderId="0" xfId="1896" applyFont="1" applyBorder="1" applyAlignment="1"/>
    <xf numFmtId="0" fontId="89" fillId="0" borderId="0" xfId="1896" applyFont="1" applyFill="1" applyAlignment="1"/>
    <xf numFmtId="0" fontId="90" fillId="48" borderId="0" xfId="1896" applyFont="1" applyFill="1" applyBorder="1" applyAlignment="1">
      <alignment horizontal="center"/>
    </xf>
    <xf numFmtId="15" fontId="90" fillId="48" borderId="0" xfId="1896" applyNumberFormat="1" applyFont="1" applyFill="1" applyAlignment="1">
      <alignment horizontal="center"/>
    </xf>
    <xf numFmtId="0" fontId="90" fillId="48" borderId="0" xfId="1896" applyFont="1" applyFill="1" applyAlignment="1">
      <alignment horizontal="left"/>
    </xf>
    <xf numFmtId="0" fontId="90" fillId="48" borderId="0" xfId="1896" applyFont="1" applyFill="1" applyAlignment="1">
      <alignment horizontal="center"/>
    </xf>
    <xf numFmtId="189" fontId="90" fillId="48" borderId="0" xfId="1470" applyFont="1" applyFill="1" applyAlignment="1">
      <alignment horizontal="center"/>
    </xf>
    <xf numFmtId="0" fontId="90" fillId="0" borderId="0" xfId="1896" applyFont="1" applyFill="1" applyAlignment="1">
      <alignment horizontal="center"/>
    </xf>
    <xf numFmtId="39" fontId="91" fillId="0" borderId="0" xfId="1470" applyNumberFormat="1" applyFont="1" applyFill="1" applyAlignment="1">
      <alignment horizontal="center"/>
    </xf>
    <xf numFmtId="0" fontId="90" fillId="0" borderId="0" xfId="1896" applyFont="1" applyAlignment="1">
      <alignment horizontal="center"/>
    </xf>
    <xf numFmtId="0" fontId="90" fillId="47" borderId="0" xfId="1896" applyFont="1" applyFill="1" applyAlignment="1"/>
    <xf numFmtId="190" fontId="46" fillId="47" borderId="0" xfId="2164" applyNumberFormat="1" applyFont="1" applyFill="1" applyBorder="1" applyAlignment="1"/>
    <xf numFmtId="40" fontId="46" fillId="47" borderId="0" xfId="2164" applyNumberFormat="1" applyFont="1" applyFill="1" applyBorder="1" applyAlignment="1"/>
    <xf numFmtId="0" fontId="90" fillId="47" borderId="0" xfId="1896" applyFont="1" applyFill="1" applyAlignment="1">
      <alignment horizontal="center"/>
    </xf>
    <xf numFmtId="0" fontId="90" fillId="0" borderId="0" xfId="1896" applyFont="1" applyFill="1" applyBorder="1" applyAlignment="1">
      <alignment horizontal="center"/>
    </xf>
    <xf numFmtId="0" fontId="90" fillId="0" borderId="0" xfId="1896" applyFont="1" applyBorder="1" applyAlignment="1">
      <alignment horizontal="center"/>
    </xf>
    <xf numFmtId="0" fontId="46" fillId="0" borderId="0" xfId="1896" applyFont="1" applyAlignment="1"/>
    <xf numFmtId="0" fontId="46" fillId="0" borderId="0" xfId="2164" applyFont="1" applyFill="1" applyBorder="1" applyAlignment="1"/>
    <xf numFmtId="40" fontId="46" fillId="0" borderId="0" xfId="2164" applyNumberFormat="1" applyFont="1" applyFill="1" applyBorder="1" applyAlignment="1"/>
    <xf numFmtId="43" fontId="46" fillId="0" borderId="0" xfId="764" applyFont="1" applyFill="1" applyAlignment="1">
      <alignment horizontal="right"/>
    </xf>
    <xf numFmtId="0" fontId="92" fillId="0" borderId="0" xfId="1898" applyFont="1" applyFill="1" applyBorder="1"/>
    <xf numFmtId="189" fontId="92" fillId="0" borderId="0" xfId="1470" applyFont="1" applyFill="1" applyBorder="1"/>
    <xf numFmtId="38" fontId="92" fillId="0" borderId="0" xfId="1472" applyNumberFormat="1" applyFont="1" applyFill="1" applyBorder="1"/>
    <xf numFmtId="38" fontId="92" fillId="0" borderId="0" xfId="1472" applyNumberFormat="1" applyFont="1" applyFill="1"/>
    <xf numFmtId="190" fontId="46" fillId="0" borderId="0" xfId="2164" applyNumberFormat="1" applyFont="1" applyFill="1" applyBorder="1" applyAlignment="1"/>
    <xf numFmtId="49" fontId="93" fillId="0" borderId="0" xfId="1898" applyNumberFormat="1" applyFont="1" applyFill="1" applyBorder="1" applyAlignment="1">
      <alignment horizontal="left" vertical="center"/>
    </xf>
    <xf numFmtId="49" fontId="89" fillId="0" borderId="0" xfId="1896" applyNumberFormat="1" applyFont="1" applyBorder="1" applyAlignment="1"/>
    <xf numFmtId="190" fontId="89" fillId="0" borderId="0" xfId="1470" applyNumberFormat="1" applyFont="1" applyBorder="1"/>
    <xf numFmtId="4" fontId="89" fillId="0" borderId="0" xfId="1896" applyNumberFormat="1" applyFont="1" applyAlignment="1">
      <alignment horizontal="left"/>
    </xf>
    <xf numFmtId="3" fontId="89" fillId="0" borderId="0" xfId="1896" applyNumberFormat="1" applyFont="1" applyAlignment="1"/>
    <xf numFmtId="3" fontId="89" fillId="0" borderId="0" xfId="1896" applyNumberFormat="1" applyFont="1" applyAlignment="1">
      <alignment horizontal="left"/>
    </xf>
    <xf numFmtId="4" fontId="89" fillId="0" borderId="0" xfId="1896" applyNumberFormat="1" applyFont="1" applyAlignment="1"/>
    <xf numFmtId="43" fontId="89" fillId="0" borderId="0" xfId="764" applyFont="1" applyFill="1"/>
    <xf numFmtId="3" fontId="91" fillId="0" borderId="0" xfId="1470" applyNumberFormat="1" applyFont="1"/>
    <xf numFmtId="39" fontId="46" fillId="0" borderId="0" xfId="2164" applyNumberFormat="1" applyFont="1" applyFill="1" applyBorder="1" applyAlignment="1"/>
    <xf numFmtId="39" fontId="46" fillId="0" borderId="0" xfId="764" applyNumberFormat="1" applyFont="1" applyFill="1" applyAlignment="1">
      <alignment horizontal="right"/>
    </xf>
    <xf numFmtId="38" fontId="93" fillId="0" borderId="0" xfId="1472" applyNumberFormat="1" applyFont="1" applyFill="1" applyBorder="1"/>
    <xf numFmtId="38" fontId="92" fillId="0" borderId="0" xfId="1898" applyNumberFormat="1" applyFont="1" applyFill="1" applyBorder="1"/>
    <xf numFmtId="38" fontId="93" fillId="0" borderId="0" xfId="1472" applyNumberFormat="1" applyFont="1" applyFill="1"/>
    <xf numFmtId="190" fontId="89" fillId="0" borderId="0" xfId="1896" applyNumberFormat="1" applyFont="1" applyAlignment="1"/>
    <xf numFmtId="4" fontId="91" fillId="0" borderId="0" xfId="1470" applyNumberFormat="1" applyFont="1"/>
    <xf numFmtId="49" fontId="89" fillId="0" borderId="0" xfId="1902" applyNumberFormat="1" applyFont="1" applyBorder="1"/>
    <xf numFmtId="4" fontId="90" fillId="0" borderId="29" xfId="1896" applyNumberFormat="1" applyFont="1" applyBorder="1" applyAlignment="1">
      <alignment horizontal="center"/>
    </xf>
    <xf numFmtId="3" fontId="89" fillId="0" borderId="30" xfId="1896" applyNumberFormat="1" applyFont="1" applyFill="1" applyBorder="1" applyAlignment="1"/>
    <xf numFmtId="3" fontId="89" fillId="0" borderId="30" xfId="1896" applyNumberFormat="1" applyFont="1" applyFill="1" applyBorder="1" applyAlignment="1">
      <alignment horizontal="left"/>
    </xf>
    <xf numFmtId="3" fontId="89" fillId="0" borderId="31" xfId="1896" applyNumberFormat="1" applyFont="1" applyFill="1" applyBorder="1" applyAlignment="1"/>
    <xf numFmtId="189" fontId="89" fillId="0" borderId="0" xfId="1470" applyFont="1" applyBorder="1"/>
    <xf numFmtId="198" fontId="89" fillId="0" borderId="32" xfId="1896" applyNumberFormat="1" applyFont="1" applyFill="1" applyBorder="1" applyAlignment="1">
      <alignment horizontal="left"/>
    </xf>
    <xf numFmtId="3" fontId="89" fillId="0" borderId="11" xfId="1896" applyNumberFormat="1" applyFont="1" applyFill="1" applyBorder="1" applyAlignment="1"/>
    <xf numFmtId="3" fontId="89" fillId="0" borderId="11" xfId="1896" applyNumberFormat="1" applyFont="1" applyFill="1" applyBorder="1" applyAlignment="1">
      <alignment horizontal="left" vertical="top"/>
    </xf>
    <xf numFmtId="3" fontId="89" fillId="0" borderId="33" xfId="1470" applyNumberFormat="1" applyFont="1" applyFill="1" applyBorder="1"/>
    <xf numFmtId="40" fontId="46" fillId="0" borderId="34" xfId="2164" applyNumberFormat="1" applyFont="1" applyFill="1" applyBorder="1" applyAlignment="1"/>
    <xf numFmtId="4" fontId="89" fillId="0" borderId="0" xfId="1896" applyNumberFormat="1" applyFont="1" applyBorder="1" applyAlignment="1">
      <alignment horizontal="left"/>
    </xf>
    <xf numFmtId="3" fontId="89" fillId="0" borderId="0" xfId="1896" applyNumberFormat="1" applyFont="1" applyFill="1" applyBorder="1" applyAlignment="1"/>
    <xf numFmtId="3" fontId="89" fillId="0" borderId="0" xfId="1896" applyNumberFormat="1" applyFont="1" applyFill="1" applyBorder="1" applyAlignment="1">
      <alignment horizontal="left"/>
    </xf>
    <xf numFmtId="3" fontId="89" fillId="0" borderId="0" xfId="1896" applyNumberFormat="1" applyFont="1" applyFill="1" applyAlignment="1"/>
    <xf numFmtId="43" fontId="89" fillId="0" borderId="0" xfId="764" applyFont="1"/>
    <xf numFmtId="189" fontId="89" fillId="0" borderId="0" xfId="1470" applyFont="1" applyFill="1" applyBorder="1"/>
    <xf numFmtId="190" fontId="19" fillId="47" borderId="0" xfId="2164" applyNumberFormat="1" applyFont="1" applyFill="1" applyBorder="1" applyAlignment="1"/>
    <xf numFmtId="40" fontId="94" fillId="47" borderId="0" xfId="2164" applyNumberFormat="1" applyFont="1" applyFill="1" applyBorder="1" applyAlignment="1">
      <alignment horizontal="center"/>
    </xf>
    <xf numFmtId="40" fontId="89" fillId="0" borderId="0" xfId="1896" applyNumberFormat="1" applyFont="1" applyFill="1" applyBorder="1" applyAlignment="1"/>
    <xf numFmtId="198" fontId="89" fillId="0" borderId="32" xfId="1896" applyNumberFormat="1" applyFont="1" applyFill="1" applyBorder="1" applyAlignment="1">
      <alignment horizontal="left" vertical="top"/>
    </xf>
    <xf numFmtId="3" fontId="89" fillId="0" borderId="33" xfId="1896" applyNumberFormat="1" applyFont="1" applyFill="1" applyBorder="1" applyAlignment="1"/>
    <xf numFmtId="190" fontId="19" fillId="0" borderId="0" xfId="2164" applyNumberFormat="1" applyFont="1" applyFill="1" applyBorder="1" applyAlignment="1"/>
    <xf numFmtId="0" fontId="89" fillId="0" borderId="0" xfId="1896" applyFont="1" applyFill="1" applyBorder="1" applyAlignment="1"/>
    <xf numFmtId="0" fontId="89" fillId="47" borderId="0" xfId="1896" applyFont="1" applyFill="1" applyAlignment="1"/>
    <xf numFmtId="4" fontId="90" fillId="0" borderId="0" xfId="1896" applyNumberFormat="1" applyFont="1" applyAlignment="1">
      <alignment horizontal="center"/>
    </xf>
    <xf numFmtId="3" fontId="95" fillId="0" borderId="0" xfId="1896" applyNumberFormat="1" applyFont="1" applyFill="1" applyAlignment="1">
      <alignment horizontal="center"/>
    </xf>
    <xf numFmtId="0" fontId="95" fillId="0" borderId="0" xfId="1896" applyFont="1" applyAlignment="1">
      <alignment horizontal="center"/>
    </xf>
    <xf numFmtId="3" fontId="89" fillId="0" borderId="0" xfId="1896" applyNumberFormat="1" applyFont="1" applyFill="1" applyAlignment="1">
      <alignment horizontal="left"/>
    </xf>
    <xf numFmtId="4" fontId="90" fillId="0" borderId="0" xfId="1896" applyNumberFormat="1" applyFont="1" applyFill="1" applyBorder="1" applyAlignment="1">
      <alignment horizontal="center"/>
    </xf>
    <xf numFmtId="4" fontId="89" fillId="0" borderId="0" xfId="1896" applyNumberFormat="1" applyFont="1" applyFill="1" applyAlignment="1"/>
    <xf numFmtId="49" fontId="89" fillId="0" borderId="0" xfId="1896" applyNumberFormat="1" applyFont="1" applyFill="1" applyBorder="1" applyAlignment="1"/>
    <xf numFmtId="190" fontId="89" fillId="0" borderId="0" xfId="1896" applyNumberFormat="1" applyFont="1" applyFill="1" applyAlignment="1"/>
    <xf numFmtId="198" fontId="89" fillId="0" borderId="0" xfId="1896" applyNumberFormat="1" applyFont="1" applyFill="1" applyBorder="1" applyAlignment="1">
      <alignment horizontal="left" vertical="top"/>
    </xf>
    <xf numFmtId="3" fontId="89" fillId="0" borderId="0" xfId="1470" applyNumberFormat="1" applyFont="1" applyFill="1" applyBorder="1"/>
    <xf numFmtId="38" fontId="95" fillId="0" borderId="0" xfId="1472" applyNumberFormat="1" applyFont="1" applyFill="1" applyBorder="1"/>
    <xf numFmtId="49" fontId="89" fillId="49" borderId="0" xfId="1902" applyNumberFormat="1" applyFont="1" applyFill="1" applyBorder="1"/>
    <xf numFmtId="190" fontId="89" fillId="49" borderId="0" xfId="1470" applyNumberFormat="1" applyFont="1" applyFill="1" applyBorder="1"/>
    <xf numFmtId="4" fontId="89" fillId="49" borderId="29" xfId="1896" applyNumberFormat="1" applyFont="1" applyFill="1" applyBorder="1" applyAlignment="1">
      <alignment horizontal="left"/>
    </xf>
    <xf numFmtId="3" fontId="96" fillId="49" borderId="30" xfId="1896" applyNumberFormat="1" applyFont="1" applyFill="1" applyBorder="1" applyAlignment="1"/>
    <xf numFmtId="3" fontId="89" fillId="49" borderId="30" xfId="1896" applyNumberFormat="1" applyFont="1" applyFill="1" applyBorder="1" applyAlignment="1">
      <alignment horizontal="left"/>
    </xf>
    <xf numFmtId="3" fontId="89" fillId="49" borderId="31" xfId="1896" applyNumberFormat="1" applyFont="1" applyFill="1" applyBorder="1" applyAlignment="1"/>
    <xf numFmtId="4" fontId="90" fillId="49" borderId="0" xfId="1896" applyNumberFormat="1" applyFont="1" applyFill="1" applyAlignment="1">
      <alignment horizontal="center"/>
    </xf>
    <xf numFmtId="43" fontId="89" fillId="49" borderId="0" xfId="764" applyFont="1" applyFill="1"/>
    <xf numFmtId="38" fontId="95" fillId="0" borderId="0" xfId="1472" applyNumberFormat="1" applyFont="1" applyBorder="1" applyAlignment="1">
      <alignment horizontal="right"/>
    </xf>
    <xf numFmtId="0" fontId="95" fillId="0" borderId="0" xfId="1898" applyFont="1" applyBorder="1"/>
    <xf numFmtId="0" fontId="95" fillId="0" borderId="0" xfId="1896" applyFont="1" applyBorder="1" applyAlignment="1"/>
    <xf numFmtId="49" fontId="89" fillId="49" borderId="0" xfId="1896" applyNumberFormat="1" applyFont="1" applyFill="1" applyBorder="1" applyAlignment="1"/>
    <xf numFmtId="190" fontId="89" fillId="49" borderId="0" xfId="1896" applyNumberFormat="1" applyFont="1" applyFill="1" applyAlignment="1"/>
    <xf numFmtId="4" fontId="89" fillId="49" borderId="35" xfId="1896" applyNumberFormat="1" applyFont="1" applyFill="1" applyBorder="1" applyAlignment="1">
      <alignment horizontal="left"/>
    </xf>
    <xf numFmtId="3" fontId="89" fillId="49" borderId="0" xfId="1896" applyNumberFormat="1" applyFont="1" applyFill="1" applyBorder="1" applyAlignment="1"/>
    <xf numFmtId="3" fontId="89" fillId="49" borderId="0" xfId="1896" applyNumberFormat="1" applyFont="1" applyFill="1" applyBorder="1" applyAlignment="1">
      <alignment horizontal="left"/>
    </xf>
    <xf numFmtId="3" fontId="89" fillId="49" borderId="36" xfId="1896" applyNumberFormat="1" applyFont="1" applyFill="1" applyBorder="1" applyAlignment="1"/>
    <xf numFmtId="4" fontId="89" fillId="0" borderId="34" xfId="1896" applyNumberFormat="1" applyFont="1" applyBorder="1" applyAlignment="1"/>
    <xf numFmtId="40" fontId="19" fillId="47" borderId="0" xfId="2164" applyNumberFormat="1" applyFont="1" applyFill="1" applyBorder="1" applyAlignment="1">
      <alignment horizontal="center"/>
    </xf>
    <xf numFmtId="4" fontId="89" fillId="49" borderId="32" xfId="1896" applyNumberFormat="1" applyFont="1" applyFill="1" applyBorder="1" applyAlignment="1">
      <alignment horizontal="left"/>
    </xf>
    <xf numFmtId="3" fontId="89" fillId="49" borderId="11" xfId="1896" applyNumberFormat="1" applyFont="1" applyFill="1" applyBorder="1" applyAlignment="1"/>
    <xf numFmtId="3" fontId="89" fillId="49" borderId="11" xfId="1896" applyNumberFormat="1" applyFont="1" applyFill="1" applyBorder="1" applyAlignment="1">
      <alignment horizontal="left"/>
    </xf>
    <xf numFmtId="3" fontId="89" fillId="49" borderId="33" xfId="1896" applyNumberFormat="1" applyFont="1" applyFill="1" applyBorder="1" applyAlignment="1"/>
    <xf numFmtId="0" fontId="90" fillId="0" borderId="0" xfId="1896" applyFont="1" applyFill="1" applyAlignment="1"/>
    <xf numFmtId="40" fontId="19" fillId="0" borderId="0" xfId="2164" applyNumberFormat="1" applyFont="1" applyFill="1" applyBorder="1" applyAlignment="1">
      <alignment horizontal="center"/>
    </xf>
    <xf numFmtId="4" fontId="89" fillId="0" borderId="0" xfId="1896" applyNumberFormat="1" applyFont="1" applyFill="1" applyBorder="1" applyAlignment="1">
      <alignment horizontal="left"/>
    </xf>
    <xf numFmtId="0" fontId="89" fillId="0" borderId="0" xfId="1896" applyFont="1" applyBorder="1" applyAlignment="1">
      <alignment horizontal="center"/>
    </xf>
    <xf numFmtId="49" fontId="90" fillId="47" borderId="6" xfId="1896" applyNumberFormat="1" applyFont="1" applyFill="1" applyBorder="1" applyAlignment="1"/>
    <xf numFmtId="190" fontId="89" fillId="47" borderId="6" xfId="1470" applyNumberFormat="1" applyFont="1" applyFill="1" applyBorder="1"/>
    <xf numFmtId="4" fontId="90" fillId="47" borderId="6" xfId="1896" applyNumberFormat="1" applyFont="1" applyFill="1" applyBorder="1" applyAlignment="1">
      <alignment horizontal="left"/>
    </xf>
    <xf numFmtId="3" fontId="90" fillId="47" borderId="6" xfId="1896" applyNumberFormat="1" applyFont="1" applyFill="1" applyBorder="1" applyAlignment="1"/>
    <xf numFmtId="3" fontId="90" fillId="47" borderId="6" xfId="1896" applyNumberFormat="1" applyFont="1" applyFill="1" applyBorder="1" applyAlignment="1">
      <alignment horizontal="left"/>
    </xf>
    <xf numFmtId="4" fontId="90" fillId="47" borderId="6" xfId="1896" applyNumberFormat="1" applyFont="1" applyFill="1" applyBorder="1" applyAlignment="1"/>
    <xf numFmtId="43" fontId="90" fillId="47" borderId="6" xfId="764" applyFont="1" applyFill="1" applyBorder="1"/>
    <xf numFmtId="4" fontId="90" fillId="0" borderId="29" xfId="1896" applyNumberFormat="1" applyFont="1" applyFill="1" applyBorder="1" applyAlignment="1">
      <alignment horizontal="center"/>
    </xf>
    <xf numFmtId="4" fontId="89" fillId="0" borderId="32" xfId="1896" applyNumberFormat="1" applyFont="1" applyFill="1" applyBorder="1" applyAlignment="1">
      <alignment horizontal="left"/>
    </xf>
    <xf numFmtId="3" fontId="89" fillId="0" borderId="11" xfId="1896" applyNumberFormat="1" applyFont="1" applyFill="1" applyBorder="1" applyAlignment="1">
      <alignment horizontal="left"/>
    </xf>
    <xf numFmtId="0" fontId="46" fillId="0" borderId="0" xfId="1896" applyFont="1" applyBorder="1">
      <alignment vertical="top"/>
    </xf>
    <xf numFmtId="0" fontId="90" fillId="0" borderId="0" xfId="1896" applyFont="1" applyBorder="1" applyAlignment="1">
      <alignment horizontal="center" vertical="top"/>
    </xf>
    <xf numFmtId="4" fontId="89" fillId="0" borderId="32" xfId="1896" applyNumberFormat="1" applyFont="1" applyBorder="1" applyAlignment="1">
      <alignment horizontal="left"/>
    </xf>
    <xf numFmtId="4" fontId="46" fillId="0" borderId="0" xfId="1896" applyNumberFormat="1" applyFont="1" applyBorder="1">
      <alignment vertical="top"/>
    </xf>
    <xf numFmtId="0" fontId="89" fillId="0" borderId="0" xfId="1896" applyFont="1" applyFill="1" applyBorder="1" applyAlignment="1">
      <alignment horizontal="center"/>
    </xf>
    <xf numFmtId="4" fontId="89" fillId="0" borderId="0" xfId="1896" applyNumberFormat="1" applyFont="1" applyBorder="1" applyAlignment="1"/>
    <xf numFmtId="4" fontId="97" fillId="0" borderId="29" xfId="1896" applyNumberFormat="1" applyFont="1" applyFill="1" applyBorder="1" applyAlignment="1">
      <alignment horizontal="center"/>
    </xf>
    <xf numFmtId="3" fontId="89" fillId="46" borderId="11" xfId="1896" applyNumberFormat="1" applyFont="1" applyFill="1" applyBorder="1" applyAlignment="1"/>
    <xf numFmtId="3" fontId="89" fillId="46" borderId="33" xfId="1896" applyNumberFormat="1" applyFont="1" applyFill="1" applyBorder="1" applyAlignment="1"/>
    <xf numFmtId="4" fontId="92" fillId="0" borderId="0" xfId="1898" applyNumberFormat="1" applyFont="1" applyFill="1" applyBorder="1"/>
    <xf numFmtId="4" fontId="46" fillId="0" borderId="0" xfId="1896" applyNumberFormat="1" applyFont="1" applyFill="1" applyBorder="1">
      <alignment vertical="top"/>
    </xf>
    <xf numFmtId="49" fontId="98" fillId="0" borderId="0" xfId="1896" applyNumberFormat="1" applyFont="1" applyFill="1" applyBorder="1" applyAlignment="1"/>
    <xf numFmtId="190" fontId="98" fillId="0" borderId="0" xfId="1470" applyNumberFormat="1" applyFont="1" applyBorder="1"/>
    <xf numFmtId="4" fontId="89" fillId="0" borderId="35" xfId="1896" applyNumberFormat="1" applyFont="1" applyBorder="1" applyAlignment="1">
      <alignment horizontal="left"/>
    </xf>
    <xf numFmtId="3" fontId="89" fillId="0" borderId="0" xfId="1896" applyNumberFormat="1" applyFont="1" applyBorder="1" applyAlignment="1">
      <alignment horizontal="left"/>
    </xf>
    <xf numFmtId="3" fontId="89" fillId="0" borderId="36" xfId="1896" applyNumberFormat="1" applyFont="1" applyFill="1" applyBorder="1" applyAlignment="1"/>
    <xf numFmtId="190" fontId="99" fillId="0" borderId="0" xfId="1470" applyNumberFormat="1" applyFont="1"/>
    <xf numFmtId="4" fontId="90" fillId="0" borderId="35" xfId="1896" applyNumberFormat="1" applyFont="1" applyBorder="1" applyAlignment="1">
      <alignment horizontal="center"/>
    </xf>
    <xf numFmtId="3" fontId="89" fillId="50" borderId="33" xfId="1896" applyNumberFormat="1" applyFont="1" applyFill="1" applyBorder="1" applyAlignment="1"/>
    <xf numFmtId="3" fontId="89" fillId="0" borderId="5" xfId="1896" applyNumberFormat="1" applyFont="1" applyBorder="1" applyAlignment="1"/>
    <xf numFmtId="49" fontId="89" fillId="0" borderId="0" xfId="1902" applyNumberFormat="1" applyFont="1" applyFill="1" applyBorder="1"/>
    <xf numFmtId="3" fontId="89" fillId="0" borderId="31" xfId="1896" applyNumberFormat="1" applyFont="1" applyBorder="1" applyAlignment="1"/>
    <xf numFmtId="190" fontId="89" fillId="0" borderId="0" xfId="1470" applyNumberFormat="1" applyFont="1" applyFill="1" applyBorder="1"/>
    <xf numFmtId="4" fontId="97" fillId="0" borderId="0" xfId="1896" applyNumberFormat="1" applyFont="1" applyFill="1" applyAlignment="1">
      <alignment horizontal="center"/>
    </xf>
    <xf numFmtId="3" fontId="98" fillId="0" borderId="0" xfId="1896" applyNumberFormat="1" applyFont="1" applyFill="1" applyAlignment="1">
      <alignment horizontal="left"/>
    </xf>
    <xf numFmtId="4" fontId="98" fillId="0" borderId="0" xfId="1896" applyNumberFormat="1" applyFont="1" applyFill="1" applyAlignment="1"/>
    <xf numFmtId="190" fontId="98" fillId="0" borderId="0" xfId="1896" applyNumberFormat="1" applyFont="1" applyFill="1" applyAlignment="1"/>
    <xf numFmtId="3" fontId="98" fillId="0" borderId="0" xfId="1896" applyNumberFormat="1" applyFont="1" applyFill="1" applyAlignment="1"/>
    <xf numFmtId="43" fontId="98" fillId="0" borderId="0" xfId="764" applyFont="1" applyFill="1"/>
    <xf numFmtId="49" fontId="89" fillId="47" borderId="6" xfId="1896" applyNumberFormat="1" applyFont="1" applyFill="1" applyBorder="1" applyAlignment="1"/>
    <xf numFmtId="4" fontId="89" fillId="47" borderId="6" xfId="1896" applyNumberFormat="1" applyFont="1" applyFill="1" applyBorder="1" applyAlignment="1">
      <alignment horizontal="left"/>
    </xf>
    <xf numFmtId="3" fontId="89" fillId="47" borderId="6" xfId="1896" applyNumberFormat="1" applyFont="1" applyFill="1" applyBorder="1" applyAlignment="1"/>
    <xf numFmtId="3" fontId="89" fillId="47" borderId="6" xfId="1896" applyNumberFormat="1" applyFont="1" applyFill="1" applyBorder="1" applyAlignment="1">
      <alignment horizontal="left"/>
    </xf>
    <xf numFmtId="4" fontId="89" fillId="47" borderId="6" xfId="1896" applyNumberFormat="1" applyFont="1" applyFill="1" applyBorder="1" applyAlignment="1"/>
    <xf numFmtId="43" fontId="89" fillId="47" borderId="6" xfId="764" applyFont="1" applyFill="1" applyBorder="1"/>
    <xf numFmtId="0" fontId="89" fillId="51" borderId="0" xfId="1896" applyFont="1" applyFill="1" applyAlignment="1"/>
    <xf numFmtId="4" fontId="89" fillId="51" borderId="0" xfId="1896" applyNumberFormat="1" applyFont="1" applyFill="1" applyAlignment="1"/>
    <xf numFmtId="49" fontId="95" fillId="0" borderId="0" xfId="1896" applyNumberFormat="1" applyFont="1" applyBorder="1" applyAlignment="1"/>
    <xf numFmtId="190" fontId="89" fillId="0" borderId="34" xfId="764" applyNumberFormat="1" applyFont="1" applyBorder="1"/>
    <xf numFmtId="3" fontId="90" fillId="0" borderId="0" xfId="1896" applyNumberFormat="1" applyFont="1" applyAlignment="1">
      <alignment horizontal="center"/>
    </xf>
    <xf numFmtId="3" fontId="89" fillId="52" borderId="37" xfId="1896" applyNumberFormat="1" applyFont="1" applyFill="1" applyBorder="1" applyAlignment="1"/>
    <xf numFmtId="0" fontId="89" fillId="0" borderId="11" xfId="1896" applyFont="1" applyBorder="1" applyAlignment="1"/>
    <xf numFmtId="0" fontId="89" fillId="0" borderId="11" xfId="1896" applyFont="1" applyBorder="1" applyAlignment="1">
      <alignment horizontal="left"/>
    </xf>
    <xf numFmtId="3" fontId="89" fillId="0" borderId="11" xfId="1896" applyNumberFormat="1" applyFont="1" applyBorder="1" applyAlignment="1"/>
    <xf numFmtId="3" fontId="89" fillId="0" borderId="11" xfId="1896" applyNumberFormat="1" applyFont="1" applyBorder="1" applyAlignment="1">
      <alignment horizontal="left"/>
    </xf>
    <xf numFmtId="0" fontId="90" fillId="0" borderId="0" xfId="1897" applyFont="1" applyAlignment="1">
      <alignment vertical="center"/>
    </xf>
    <xf numFmtId="0" fontId="100" fillId="0" borderId="0" xfId="1897" applyFont="1" applyAlignment="1">
      <alignment vertical="center"/>
    </xf>
    <xf numFmtId="0" fontId="101" fillId="0" borderId="0" xfId="1896" applyFont="1" applyAlignment="1">
      <alignment horizontal="centerContinuous" vertical="center"/>
    </xf>
    <xf numFmtId="0" fontId="46" fillId="0" borderId="0" xfId="1897" applyFont="1" applyAlignment="1">
      <alignment vertical="center"/>
    </xf>
    <xf numFmtId="198" fontId="90" fillId="0" borderId="0" xfId="1896" applyNumberFormat="1" applyFont="1" applyFill="1" applyBorder="1" applyAlignment="1">
      <alignment horizontal="center"/>
    </xf>
    <xf numFmtId="3" fontId="46" fillId="0" borderId="0" xfId="1897" applyNumberFormat="1" applyFont="1" applyAlignment="1">
      <alignment vertical="center"/>
    </xf>
    <xf numFmtId="3" fontId="46" fillId="0" borderId="0" xfId="1470" applyNumberFormat="1" applyFont="1" applyAlignment="1">
      <alignment vertical="center"/>
    </xf>
    <xf numFmtId="3" fontId="46" fillId="0" borderId="0" xfId="1896" applyNumberFormat="1" applyFont="1" applyAlignment="1"/>
    <xf numFmtId="37" fontId="46" fillId="0" borderId="0" xfId="764" applyNumberFormat="1" applyFont="1" applyFill="1"/>
    <xf numFmtId="0" fontId="102" fillId="0" borderId="0" xfId="1896" applyNumberFormat="1" applyFont="1" applyAlignment="1">
      <alignment horizontal="left"/>
    </xf>
    <xf numFmtId="0" fontId="46" fillId="0" borderId="0" xfId="1897" applyFont="1" applyAlignment="1">
      <alignment horizontal="center" vertical="center"/>
    </xf>
    <xf numFmtId="37" fontId="46" fillId="46" borderId="0" xfId="764" applyNumberFormat="1" applyFont="1" applyFill="1"/>
    <xf numFmtId="37" fontId="46" fillId="0" borderId="28" xfId="764" applyNumberFormat="1" applyFont="1" applyFill="1" applyBorder="1"/>
    <xf numFmtId="3" fontId="89" fillId="0" borderId="0" xfId="1896" applyNumberFormat="1" applyFont="1" applyBorder="1" applyAlignment="1"/>
    <xf numFmtId="0" fontId="46" fillId="53" borderId="0" xfId="1896" applyFont="1" applyFill="1" applyAlignment="1">
      <alignment horizontal="left" vertical="center"/>
    </xf>
    <xf numFmtId="0" fontId="100" fillId="53" borderId="0" xfId="1896" applyFont="1" applyFill="1" applyAlignment="1">
      <alignment horizontal="left" vertical="center"/>
    </xf>
    <xf numFmtId="198" fontId="90" fillId="51" borderId="0" xfId="1896" applyNumberFormat="1" applyFont="1" applyFill="1" applyBorder="1" applyAlignment="1">
      <alignment horizontal="center"/>
    </xf>
    <xf numFmtId="3" fontId="46" fillId="51" borderId="0" xfId="1896" applyNumberFormat="1" applyFont="1" applyFill="1" applyAlignment="1"/>
    <xf numFmtId="3" fontId="46" fillId="51" borderId="0" xfId="1470" applyNumberFormat="1" applyFont="1" applyFill="1" applyAlignment="1">
      <alignment vertical="center"/>
    </xf>
    <xf numFmtId="0" fontId="46" fillId="51" borderId="0" xfId="1896" applyFont="1" applyFill="1" applyAlignment="1"/>
    <xf numFmtId="37" fontId="46" fillId="51" borderId="0" xfId="764" applyNumberFormat="1" applyFont="1" applyFill="1"/>
    <xf numFmtId="0" fontId="103" fillId="0" borderId="0" xfId="1896" applyNumberFormat="1" applyFont="1" applyAlignment="1">
      <alignment horizontal="center"/>
    </xf>
    <xf numFmtId="0" fontId="46" fillId="0" borderId="0" xfId="1896" applyFont="1" applyAlignment="1">
      <alignment horizontal="left" vertical="center"/>
    </xf>
    <xf numFmtId="0" fontId="100" fillId="0" borderId="0" xfId="1896" applyFont="1" applyAlignment="1">
      <alignment horizontal="left" vertical="center"/>
    </xf>
    <xf numFmtId="0" fontId="46" fillId="0" borderId="0" xfId="1896" applyFont="1" applyAlignment="1">
      <alignment vertical="center"/>
    </xf>
    <xf numFmtId="0" fontId="100" fillId="0" borderId="0" xfId="1896" applyFont="1" applyAlignment="1">
      <alignment vertical="center"/>
    </xf>
    <xf numFmtId="3" fontId="46" fillId="0" borderId="0" xfId="1470" applyNumberFormat="1" applyFont="1" applyBorder="1" applyAlignment="1">
      <alignment vertical="center"/>
    </xf>
    <xf numFmtId="0" fontId="46" fillId="51" borderId="0" xfId="1897" applyFont="1" applyFill="1" applyAlignment="1">
      <alignment vertical="center"/>
    </xf>
    <xf numFmtId="3" fontId="46" fillId="51" borderId="0" xfId="1897" applyNumberFormat="1" applyFont="1" applyFill="1" applyAlignment="1">
      <alignment vertical="center"/>
    </xf>
    <xf numFmtId="3" fontId="46" fillId="51" borderId="0" xfId="1470" applyNumberFormat="1" applyFont="1" applyFill="1" applyBorder="1" applyAlignment="1">
      <alignment vertical="center"/>
    </xf>
    <xf numFmtId="0" fontId="46" fillId="50" borderId="0" xfId="1897" applyFont="1" applyFill="1" applyAlignment="1">
      <alignment vertical="center"/>
    </xf>
    <xf numFmtId="0" fontId="89" fillId="50" borderId="0" xfId="1896" applyFont="1" applyFill="1" applyAlignment="1"/>
    <xf numFmtId="198" fontId="90" fillId="50" borderId="0" xfId="1896" applyNumberFormat="1" applyFont="1" applyFill="1" applyBorder="1" applyAlignment="1">
      <alignment horizontal="center"/>
    </xf>
    <xf numFmtId="3" fontId="46" fillId="50" borderId="0" xfId="1897" applyNumberFormat="1" applyFont="1" applyFill="1" applyAlignment="1">
      <alignment vertical="center"/>
    </xf>
    <xf numFmtId="3" fontId="46" fillId="54" borderId="0" xfId="1896" applyNumberFormat="1" applyFont="1" applyFill="1" applyAlignment="1">
      <alignment horizontal="left" vertical="center"/>
    </xf>
    <xf numFmtId="3" fontId="46" fillId="50" borderId="0" xfId="764" applyNumberFormat="1" applyFont="1" applyFill="1"/>
    <xf numFmtId="0" fontId="46" fillId="50" borderId="0" xfId="1896" applyFont="1" applyFill="1" applyAlignment="1"/>
    <xf numFmtId="37" fontId="46" fillId="50" borderId="0" xfId="764" applyNumberFormat="1" applyFont="1" applyFill="1"/>
    <xf numFmtId="3" fontId="46" fillId="0" borderId="0" xfId="1897" applyNumberFormat="1" applyFont="1" applyAlignment="1">
      <alignment horizontal="right" vertical="center"/>
    </xf>
    <xf numFmtId="3" fontId="46" fillId="0" borderId="0" xfId="1896" applyNumberFormat="1" applyFont="1" applyAlignment="1">
      <alignment horizontal="left" vertical="center"/>
    </xf>
    <xf numFmtId="0" fontId="104" fillId="0" borderId="0" xfId="1896" applyFont="1" applyAlignment="1">
      <alignment horizontal="left" vertical="center"/>
    </xf>
    <xf numFmtId="37" fontId="90" fillId="0" borderId="6" xfId="764" applyNumberFormat="1" applyFont="1" applyFill="1" applyBorder="1"/>
    <xf numFmtId="0" fontId="95" fillId="0" borderId="0" xfId="1896" applyFont="1" applyAlignment="1"/>
    <xf numFmtId="3" fontId="46" fillId="0" borderId="0" xfId="1896" applyNumberFormat="1" applyFont="1" applyAlignment="1">
      <alignment horizontal="left"/>
    </xf>
    <xf numFmtId="0" fontId="46" fillId="0" borderId="0" xfId="1896" applyFont="1" applyFill="1" applyAlignment="1">
      <alignment vertical="center"/>
    </xf>
    <xf numFmtId="3" fontId="46" fillId="0" borderId="0" xfId="1897" applyNumberFormat="1" applyFont="1" applyFill="1" applyAlignment="1">
      <alignment vertical="center"/>
    </xf>
    <xf numFmtId="4" fontId="46" fillId="0" borderId="0" xfId="1896" applyNumberFormat="1" applyFont="1" applyAlignment="1"/>
    <xf numFmtId="0" fontId="90" fillId="0" borderId="0" xfId="1896" applyFont="1" applyAlignment="1">
      <alignment vertical="center"/>
    </xf>
    <xf numFmtId="0" fontId="101" fillId="0" borderId="0" xfId="1896" applyFont="1" applyAlignment="1">
      <alignment vertical="center"/>
    </xf>
    <xf numFmtId="3" fontId="90" fillId="0" borderId="0" xfId="1896" applyNumberFormat="1" applyFont="1" applyAlignment="1">
      <alignment vertical="center"/>
    </xf>
    <xf numFmtId="197" fontId="100" fillId="0" borderId="0" xfId="1896" applyNumberFormat="1" applyFont="1" applyAlignment="1">
      <alignment horizontal="left" vertical="center"/>
    </xf>
    <xf numFmtId="37" fontId="90" fillId="0" borderId="34" xfId="764" applyNumberFormat="1" applyFont="1" applyFill="1" applyBorder="1"/>
    <xf numFmtId="37" fontId="46" fillId="0" borderId="0" xfId="764" applyNumberFormat="1" applyFont="1"/>
    <xf numFmtId="49" fontId="90" fillId="0" borderId="0" xfId="1896" applyNumberFormat="1" applyFont="1" applyAlignment="1">
      <alignment vertical="center"/>
    </xf>
    <xf numFmtId="3" fontId="46" fillId="0" borderId="0" xfId="1896" applyNumberFormat="1" applyFont="1" applyAlignment="1">
      <alignment vertical="center"/>
    </xf>
    <xf numFmtId="0" fontId="105" fillId="0" borderId="0" xfId="1896" applyFont="1" applyAlignment="1"/>
    <xf numFmtId="37" fontId="105" fillId="49" borderId="0" xfId="764" applyNumberFormat="1" applyFont="1" applyFill="1"/>
    <xf numFmtId="0" fontId="46" fillId="0" borderId="0" xfId="1896" applyFont="1" applyAlignment="1">
      <alignment horizontal="left"/>
    </xf>
    <xf numFmtId="49" fontId="46" fillId="0" borderId="0" xfId="1896" applyNumberFormat="1" applyFont="1" applyFill="1" applyAlignment="1">
      <alignment vertical="center"/>
    </xf>
    <xf numFmtId="43" fontId="46" fillId="0" borderId="0" xfId="764" applyFont="1"/>
    <xf numFmtId="3" fontId="91" fillId="0" borderId="0" xfId="1470" applyNumberFormat="1" applyFont="1" applyFill="1"/>
    <xf numFmtId="189" fontId="89" fillId="0" borderId="0" xfId="1471" applyFont="1" applyBorder="1"/>
    <xf numFmtId="0" fontId="46" fillId="55" borderId="0" xfId="1897" applyFont="1" applyFill="1" applyAlignment="1">
      <alignment vertical="center"/>
    </xf>
    <xf numFmtId="0" fontId="89" fillId="55" borderId="0" xfId="1896" applyFont="1" applyFill="1" applyAlignment="1"/>
    <xf numFmtId="198" fontId="90" fillId="55" borderId="0" xfId="1896" applyNumberFormat="1" applyFont="1" applyFill="1" applyBorder="1" applyAlignment="1">
      <alignment horizontal="center"/>
    </xf>
    <xf numFmtId="3" fontId="46" fillId="55" borderId="0" xfId="1897" applyNumberFormat="1" applyFont="1" applyFill="1" applyAlignment="1">
      <alignment vertical="center"/>
    </xf>
    <xf numFmtId="3" fontId="46" fillId="56" borderId="0" xfId="1896" applyNumberFormat="1" applyFont="1" applyFill="1" applyAlignment="1">
      <alignment horizontal="left" vertical="center"/>
    </xf>
    <xf numFmtId="3" fontId="46" fillId="55" borderId="0" xfId="1896" applyNumberFormat="1" applyFont="1" applyFill="1" applyAlignment="1"/>
    <xf numFmtId="0" fontId="46" fillId="55" borderId="0" xfId="1896" applyFont="1" applyFill="1" applyAlignment="1"/>
    <xf numFmtId="37" fontId="46" fillId="55" borderId="0" xfId="764" applyNumberFormat="1" applyFont="1" applyFill="1"/>
    <xf numFmtId="49" fontId="89" fillId="32" borderId="0" xfId="1902" applyNumberFormat="1" applyFont="1" applyFill="1" applyBorder="1"/>
    <xf numFmtId="190" fontId="89" fillId="32" borderId="0" xfId="1470" applyNumberFormat="1" applyFont="1" applyFill="1" applyBorder="1"/>
    <xf numFmtId="4" fontId="90" fillId="32" borderId="0" xfId="1896" applyNumberFormat="1" applyFont="1" applyFill="1" applyAlignment="1">
      <alignment horizontal="center"/>
    </xf>
    <xf numFmtId="3" fontId="89" fillId="32" borderId="0" xfId="1896" applyNumberFormat="1" applyFont="1" applyFill="1" applyAlignment="1"/>
    <xf numFmtId="3" fontId="89" fillId="32" borderId="0" xfId="1896" applyNumberFormat="1" applyFont="1" applyFill="1" applyAlignment="1">
      <alignment horizontal="left"/>
    </xf>
    <xf numFmtId="4" fontId="89" fillId="32" borderId="0" xfId="1896" applyNumberFormat="1" applyFont="1" applyFill="1" applyAlignment="1"/>
    <xf numFmtId="43" fontId="89" fillId="32" borderId="0" xfId="764" applyFont="1" applyFill="1"/>
    <xf numFmtId="49" fontId="89" fillId="32" borderId="0" xfId="1896" applyNumberFormat="1" applyFont="1" applyFill="1" applyBorder="1" applyAlignment="1"/>
    <xf numFmtId="190" fontId="89" fillId="32" borderId="0" xfId="1896" applyNumberFormat="1" applyFont="1" applyFill="1" applyAlignment="1"/>
    <xf numFmtId="198" fontId="10" fillId="0" borderId="0" xfId="1902" applyNumberFormat="1" applyBorder="1"/>
    <xf numFmtId="198" fontId="10" fillId="0" borderId="38" xfId="1902" applyNumberFormat="1" applyBorder="1"/>
    <xf numFmtId="0" fontId="10" fillId="0" borderId="39" xfId="1902" applyBorder="1"/>
    <xf numFmtId="0" fontId="10" fillId="0" borderId="40" xfId="1902" applyBorder="1"/>
    <xf numFmtId="0" fontId="10" fillId="0" borderId="41" xfId="1902" applyBorder="1"/>
    <xf numFmtId="0" fontId="10" fillId="0" borderId="42" xfId="1902" applyBorder="1"/>
    <xf numFmtId="0" fontId="10" fillId="0" borderId="0" xfId="1902" applyBorder="1"/>
    <xf numFmtId="0" fontId="10" fillId="0" borderId="38" xfId="1902" applyBorder="1"/>
    <xf numFmtId="0" fontId="106" fillId="0" borderId="42" xfId="1902" applyFont="1" applyBorder="1" applyAlignment="1">
      <alignment horizontal="center"/>
    </xf>
    <xf numFmtId="0" fontId="106" fillId="0" borderId="0" xfId="1902" applyFont="1" applyBorder="1" applyAlignment="1">
      <alignment horizontal="center"/>
    </xf>
    <xf numFmtId="0" fontId="106" fillId="0" borderId="38" xfId="1902" applyFont="1" applyBorder="1" applyAlignment="1">
      <alignment horizontal="center"/>
    </xf>
    <xf numFmtId="49" fontId="106" fillId="0" borderId="42" xfId="1902" applyNumberFormat="1" applyFont="1" applyBorder="1" applyAlignment="1">
      <alignment horizontal="center"/>
    </xf>
    <xf numFmtId="198" fontId="106" fillId="0" borderId="0" xfId="1902" applyNumberFormat="1" applyFont="1" applyBorder="1" applyAlignment="1">
      <alignment horizontal="center"/>
    </xf>
    <xf numFmtId="198" fontId="106" fillId="0" borderId="38" xfId="1902" applyNumberFormat="1" applyFont="1" applyBorder="1" applyAlignment="1">
      <alignment horizontal="center"/>
    </xf>
    <xf numFmtId="49" fontId="10" fillId="0" borderId="42" xfId="1902" applyNumberFormat="1" applyBorder="1"/>
    <xf numFmtId="198" fontId="10" fillId="46" borderId="0" xfId="1902" applyNumberFormat="1" applyFill="1" applyBorder="1"/>
    <xf numFmtId="198" fontId="10" fillId="0" borderId="28" xfId="1902" applyNumberFormat="1" applyBorder="1"/>
    <xf numFmtId="198" fontId="10" fillId="0" borderId="43" xfId="1902" applyNumberFormat="1" applyBorder="1"/>
    <xf numFmtId="198" fontId="10" fillId="0" borderId="44" xfId="1902" applyNumberFormat="1" applyBorder="1"/>
    <xf numFmtId="198" fontId="10" fillId="0" borderId="45" xfId="1902" applyNumberFormat="1" applyBorder="1"/>
    <xf numFmtId="49" fontId="10" fillId="0" borderId="46" xfId="1902" applyNumberFormat="1" applyBorder="1"/>
    <xf numFmtId="198" fontId="10" fillId="0" borderId="47" xfId="1902" applyNumberFormat="1" applyBorder="1"/>
    <xf numFmtId="198" fontId="10" fillId="0" borderId="48" xfId="1902" applyNumberFormat="1" applyBorder="1"/>
    <xf numFmtId="0" fontId="10" fillId="0" borderId="0" xfId="1902"/>
    <xf numFmtId="43" fontId="89" fillId="0" borderId="0" xfId="764" applyFont="1" applyBorder="1"/>
    <xf numFmtId="43" fontId="89" fillId="0" borderId="34" xfId="764" applyFont="1" applyBorder="1"/>
    <xf numFmtId="43" fontId="89" fillId="0" borderId="28" xfId="764" applyFont="1" applyBorder="1"/>
    <xf numFmtId="4" fontId="90" fillId="0" borderId="0" xfId="1896" applyNumberFormat="1" applyFont="1" applyBorder="1" applyAlignment="1">
      <alignment horizontal="center"/>
    </xf>
    <xf numFmtId="0" fontId="89" fillId="0" borderId="39" xfId="1904" applyFont="1" applyBorder="1"/>
    <xf numFmtId="0" fontId="89" fillId="0" borderId="40" xfId="1904" applyFont="1" applyBorder="1"/>
    <xf numFmtId="0" fontId="89" fillId="0" borderId="41" xfId="1904" applyFont="1" applyBorder="1"/>
    <xf numFmtId="0" fontId="89" fillId="0" borderId="42" xfId="1904" applyFont="1" applyBorder="1"/>
    <xf numFmtId="0" fontId="89" fillId="0" borderId="0" xfId="1904" applyFont="1" applyBorder="1"/>
    <xf numFmtId="0" fontId="89" fillId="0" borderId="38" xfId="1904" applyFont="1" applyBorder="1"/>
    <xf numFmtId="0" fontId="97" fillId="52" borderId="42" xfId="1904" applyFont="1" applyFill="1" applyBorder="1" applyAlignment="1">
      <alignment horizontal="center"/>
    </xf>
    <xf numFmtId="0" fontId="97" fillId="52" borderId="0" xfId="1904" applyFont="1" applyFill="1" applyBorder="1" applyAlignment="1">
      <alignment horizontal="center"/>
    </xf>
    <xf numFmtId="0" fontId="97" fillId="52" borderId="38" xfId="1904" applyFont="1" applyFill="1" applyBorder="1" applyAlignment="1">
      <alignment horizontal="center"/>
    </xf>
    <xf numFmtId="49" fontId="97" fillId="52" borderId="42" xfId="1904" applyNumberFormat="1" applyFont="1" applyFill="1" applyBorder="1" applyAlignment="1">
      <alignment horizontal="center"/>
    </xf>
    <xf numFmtId="198" fontId="97" fillId="52" borderId="0" xfId="1904" applyNumberFormat="1" applyFont="1" applyFill="1" applyBorder="1" applyAlignment="1">
      <alignment horizontal="center"/>
    </xf>
    <xf numFmtId="198" fontId="97" fillId="52" borderId="38" xfId="1904" applyNumberFormat="1" applyFont="1" applyFill="1" applyBorder="1" applyAlignment="1">
      <alignment horizontal="center"/>
    </xf>
    <xf numFmtId="49" fontId="89" fillId="0" borderId="42" xfId="1904" applyNumberFormat="1" applyFont="1" applyBorder="1"/>
    <xf numFmtId="49" fontId="89" fillId="0" borderId="46" xfId="1904" applyNumberFormat="1" applyFont="1" applyBorder="1"/>
    <xf numFmtId="0" fontId="89" fillId="0" borderId="0" xfId="1904" applyFont="1"/>
    <xf numFmtId="189" fontId="89" fillId="0" borderId="0" xfId="1473" applyFont="1"/>
    <xf numFmtId="0" fontId="10" fillId="0" borderId="0" xfId="1904"/>
    <xf numFmtId="0" fontId="89" fillId="0" borderId="0" xfId="1899" applyFont="1" applyBorder="1"/>
    <xf numFmtId="0" fontId="97" fillId="0" borderId="0" xfId="1899" applyFont="1" applyBorder="1" applyAlignment="1">
      <alignment horizontal="center"/>
    </xf>
    <xf numFmtId="49" fontId="97" fillId="0" borderId="0" xfId="1899" applyNumberFormat="1" applyFont="1" applyBorder="1" applyAlignment="1">
      <alignment horizontal="center"/>
    </xf>
    <xf numFmtId="198" fontId="97" fillId="0" borderId="0" xfId="1899" applyNumberFormat="1" applyFont="1" applyBorder="1" applyAlignment="1">
      <alignment horizontal="center"/>
    </xf>
    <xf numFmtId="0" fontId="89" fillId="51" borderId="0" xfId="1899" applyFont="1" applyFill="1" applyBorder="1"/>
    <xf numFmtId="0" fontId="89" fillId="0" borderId="0" xfId="1899" applyFont="1" applyBorder="1" applyAlignment="1">
      <alignment horizontal="center"/>
    </xf>
    <xf numFmtId="43" fontId="89" fillId="0" borderId="38" xfId="764" applyFont="1" applyBorder="1"/>
    <xf numFmtId="190" fontId="89" fillId="0" borderId="43" xfId="764" applyNumberFormat="1" applyFont="1" applyBorder="1"/>
    <xf numFmtId="198" fontId="89" fillId="0" borderId="0" xfId="1905" applyNumberFormat="1" applyFont="1" applyBorder="1"/>
    <xf numFmtId="198" fontId="89" fillId="0" borderId="38" xfId="1905" applyNumberFormat="1" applyFont="1" applyBorder="1"/>
    <xf numFmtId="198" fontId="89" fillId="0" borderId="28" xfId="1905" applyNumberFormat="1" applyFont="1" applyBorder="1"/>
    <xf numFmtId="198" fontId="89" fillId="0" borderId="43" xfId="1905" applyNumberFormat="1" applyFont="1" applyBorder="1"/>
    <xf numFmtId="37" fontId="46" fillId="46" borderId="28" xfId="764" applyNumberFormat="1" applyFont="1" applyFill="1" applyBorder="1"/>
    <xf numFmtId="49" fontId="89" fillId="57" borderId="42" xfId="1904" applyNumberFormat="1" applyFont="1" applyFill="1" applyBorder="1"/>
    <xf numFmtId="0" fontId="0" fillId="57" borderId="0" xfId="0" applyFill="1"/>
    <xf numFmtId="49" fontId="89" fillId="0" borderId="42" xfId="1905" applyNumberFormat="1" applyFont="1" applyBorder="1"/>
    <xf numFmtId="49" fontId="89" fillId="0" borderId="0" xfId="1905" applyNumberFormat="1" applyFont="1" applyBorder="1"/>
    <xf numFmtId="43" fontId="89" fillId="0" borderId="47" xfId="764" applyFont="1" applyBorder="1"/>
    <xf numFmtId="43" fontId="89" fillId="0" borderId="48" xfId="764" applyFont="1" applyBorder="1"/>
    <xf numFmtId="0" fontId="97" fillId="51" borderId="38" xfId="1902" applyFont="1" applyFill="1" applyBorder="1" applyAlignment="1">
      <alignment horizontal="center"/>
    </xf>
    <xf numFmtId="198" fontId="97" fillId="51" borderId="38" xfId="1902" applyNumberFormat="1" applyFont="1" applyFill="1" applyBorder="1" applyAlignment="1">
      <alignment horizontal="center"/>
    </xf>
    <xf numFmtId="190" fontId="89" fillId="0" borderId="38" xfId="764" applyNumberFormat="1" applyFont="1" applyBorder="1"/>
    <xf numFmtId="190" fontId="89" fillId="0" borderId="45" xfId="764" applyNumberFormat="1" applyFont="1" applyBorder="1"/>
    <xf numFmtId="190" fontId="89" fillId="0" borderId="0" xfId="764" applyNumberFormat="1" applyFont="1" applyFill="1" applyBorder="1"/>
    <xf numFmtId="190" fontId="89" fillId="47" borderId="38" xfId="764" applyNumberFormat="1" applyFont="1" applyFill="1" applyBorder="1"/>
    <xf numFmtId="190" fontId="89" fillId="47" borderId="43" xfId="764" applyNumberFormat="1" applyFont="1" applyFill="1" applyBorder="1"/>
    <xf numFmtId="3" fontId="89" fillId="49" borderId="0" xfId="1896" applyNumberFormat="1" applyFont="1" applyFill="1" applyAlignment="1"/>
    <xf numFmtId="3" fontId="89" fillId="49" borderId="0" xfId="1896" applyNumberFormat="1" applyFont="1" applyFill="1" applyAlignment="1">
      <alignment horizontal="left"/>
    </xf>
    <xf numFmtId="4" fontId="89" fillId="49" borderId="0" xfId="1896" applyNumberFormat="1" applyFont="1" applyFill="1" applyAlignment="1"/>
    <xf numFmtId="0" fontId="89" fillId="49" borderId="0" xfId="1896" applyFont="1" applyFill="1" applyAlignment="1"/>
    <xf numFmtId="3" fontId="91" fillId="49" borderId="0" xfId="1470" applyNumberFormat="1" applyFont="1" applyFill="1"/>
    <xf numFmtId="0" fontId="89" fillId="49" borderId="0" xfId="1896" applyFont="1" applyFill="1" applyBorder="1" applyAlignment="1"/>
    <xf numFmtId="189" fontId="89" fillId="0" borderId="0" xfId="1474" applyFont="1" applyBorder="1"/>
    <xf numFmtId="189" fontId="89" fillId="0" borderId="38" xfId="1474" applyFont="1" applyBorder="1"/>
    <xf numFmtId="189" fontId="89" fillId="0" borderId="28" xfId="1474" applyFont="1" applyBorder="1"/>
    <xf numFmtId="189" fontId="89" fillId="0" borderId="43" xfId="1474" applyFont="1" applyBorder="1"/>
    <xf numFmtId="189" fontId="89" fillId="0" borderId="44" xfId="1474" applyFont="1" applyBorder="1"/>
    <xf numFmtId="189" fontId="89" fillId="0" borderId="45" xfId="1474" applyFont="1" applyBorder="1"/>
    <xf numFmtId="0" fontId="144" fillId="0" borderId="0" xfId="0" applyFont="1"/>
    <xf numFmtId="0" fontId="145" fillId="0" borderId="0" xfId="0" applyFont="1" applyAlignment="1">
      <alignment vertical="center"/>
    </xf>
    <xf numFmtId="0" fontId="144" fillId="0" borderId="0" xfId="0" applyFont="1" applyBorder="1"/>
    <xf numFmtId="49" fontId="144" fillId="0" borderId="0" xfId="0" applyNumberFormat="1" applyFont="1" applyAlignment="1">
      <alignment horizontal="center"/>
    </xf>
    <xf numFmtId="0" fontId="146" fillId="0" borderId="0" xfId="0" applyFont="1"/>
    <xf numFmtId="3" fontId="144" fillId="0" borderId="0" xfId="0" applyNumberFormat="1" applyFont="1"/>
    <xf numFmtId="0" fontId="147" fillId="0" borderId="0" xfId="0" applyFont="1"/>
    <xf numFmtId="49" fontId="147" fillId="0" borderId="6" xfId="0" applyNumberFormat="1" applyFont="1" applyBorder="1" applyAlignment="1">
      <alignment horizontal="center" vertical="center" wrapText="1"/>
    </xf>
    <xf numFmtId="235" fontId="147" fillId="0" borderId="0" xfId="0" applyNumberFormat="1" applyFont="1" applyBorder="1" applyAlignment="1">
      <alignment horizontal="center" vertical="center" wrapText="1"/>
    </xf>
    <xf numFmtId="0" fontId="147" fillId="0" borderId="0" xfId="0" applyFont="1" applyAlignment="1">
      <alignment horizontal="center" vertical="top" wrapText="1"/>
    </xf>
    <xf numFmtId="0" fontId="147" fillId="0" borderId="0" xfId="0" applyFont="1" applyAlignment="1">
      <alignment horizontal="center" vertical="center"/>
    </xf>
    <xf numFmtId="0" fontId="147" fillId="0" borderId="0" xfId="0" applyFont="1" applyBorder="1"/>
    <xf numFmtId="0" fontId="147" fillId="0" borderId="0" xfId="0" applyFont="1" applyAlignment="1">
      <alignment horizontal="center" vertical="top"/>
    </xf>
    <xf numFmtId="0" fontId="144" fillId="0" borderId="0" xfId="0" applyFont="1" applyAlignment="1"/>
    <xf numFmtId="0" fontId="144" fillId="0" borderId="6" xfId="0" applyFont="1" applyBorder="1" applyAlignment="1">
      <alignment horizontal="center" vertical="center" wrapText="1"/>
    </xf>
    <xf numFmtId="0" fontId="144" fillId="0" borderId="0" xfId="0" applyFont="1" applyAlignment="1">
      <alignment horizontal="center" vertical="center" wrapText="1"/>
    </xf>
    <xf numFmtId="191" fontId="144" fillId="0" borderId="19" xfId="764" applyNumberFormat="1" applyFont="1" applyBorder="1"/>
    <xf numFmtId="43" fontId="144" fillId="0" borderId="0" xfId="764" applyFont="1"/>
    <xf numFmtId="0" fontId="144" fillId="0" borderId="0" xfId="0" applyFont="1" applyAlignment="1">
      <alignment horizontal="center" vertical="center"/>
    </xf>
    <xf numFmtId="49" fontId="148" fillId="46" borderId="6" xfId="0" applyNumberFormat="1" applyFont="1" applyFill="1" applyBorder="1" applyAlignment="1">
      <alignment horizontal="center" vertical="center" wrapText="1"/>
    </xf>
    <xf numFmtId="15" fontId="149" fillId="46" borderId="0" xfId="0" applyNumberFormat="1" applyFont="1" applyFill="1" applyBorder="1" applyAlignment="1">
      <alignment horizontal="center" vertical="center" wrapText="1"/>
    </xf>
    <xf numFmtId="0" fontId="144" fillId="46" borderId="0" xfId="0" applyFont="1" applyFill="1" applyAlignment="1">
      <alignment vertical="center" wrapText="1"/>
    </xf>
    <xf numFmtId="0" fontId="144" fillId="46" borderId="0" xfId="0" applyFont="1" applyFill="1" applyBorder="1" applyAlignment="1">
      <alignment vertical="center" wrapText="1"/>
    </xf>
    <xf numFmtId="191" fontId="144" fillId="46" borderId="0" xfId="764" applyNumberFormat="1" applyFont="1" applyFill="1" applyAlignment="1">
      <alignment horizontal="right" vertical="center" wrapText="1" indent="1"/>
    </xf>
    <xf numFmtId="191" fontId="144" fillId="46" borderId="0" xfId="764" applyNumberFormat="1" applyFont="1" applyFill="1" applyBorder="1" applyAlignment="1">
      <alignment horizontal="right" vertical="center" wrapText="1" indent="1"/>
    </xf>
    <xf numFmtId="235" fontId="144" fillId="46" borderId="0" xfId="0" applyNumberFormat="1" applyFont="1" applyFill="1" applyBorder="1" applyAlignment="1">
      <alignment horizontal="center" vertical="center" wrapText="1"/>
    </xf>
    <xf numFmtId="3" fontId="144" fillId="46" borderId="0" xfId="0" applyNumberFormat="1" applyFont="1" applyFill="1"/>
    <xf numFmtId="3" fontId="144" fillId="46" borderId="0" xfId="0" applyNumberFormat="1" applyFont="1" applyFill="1" applyBorder="1"/>
    <xf numFmtId="3" fontId="144" fillId="46" borderId="28" xfId="0" applyNumberFormat="1" applyFont="1" applyFill="1" applyBorder="1"/>
    <xf numFmtId="38" fontId="144" fillId="46" borderId="0" xfId="0" applyNumberFormat="1" applyFont="1" applyFill="1"/>
    <xf numFmtId="3" fontId="144" fillId="46" borderId="19" xfId="0" applyNumberFormat="1" applyFont="1" applyFill="1" applyBorder="1"/>
    <xf numFmtId="3" fontId="144" fillId="46" borderId="0" xfId="0" applyNumberFormat="1" applyFont="1" applyFill="1" applyAlignment="1">
      <alignment horizontal="right" vertical="center" wrapText="1"/>
    </xf>
    <xf numFmtId="3" fontId="144" fillId="46" borderId="19" xfId="0" applyNumberFormat="1" applyFont="1" applyFill="1" applyBorder="1" applyAlignment="1">
      <alignment horizontal="right" vertical="center" wrapText="1"/>
    </xf>
    <xf numFmtId="49" fontId="148" fillId="47" borderId="6" xfId="0" applyNumberFormat="1" applyFont="1" applyFill="1" applyBorder="1" applyAlignment="1">
      <alignment horizontal="center" vertical="center" wrapText="1"/>
    </xf>
    <xf numFmtId="235" fontId="144" fillId="47" borderId="0" xfId="0" applyNumberFormat="1" applyFont="1" applyFill="1" applyBorder="1" applyAlignment="1">
      <alignment horizontal="center" vertical="center" wrapText="1"/>
    </xf>
    <xf numFmtId="3" fontId="144" fillId="47" borderId="0" xfId="0" applyNumberFormat="1" applyFont="1" applyFill="1"/>
    <xf numFmtId="0" fontId="144" fillId="47" borderId="0" xfId="0" applyFont="1" applyFill="1" applyBorder="1"/>
    <xf numFmtId="38" fontId="144" fillId="47" borderId="0" xfId="0" applyNumberFormat="1" applyFont="1" applyFill="1"/>
    <xf numFmtId="3" fontId="144" fillId="47" borderId="19" xfId="0" applyNumberFormat="1" applyFont="1" applyFill="1" applyBorder="1"/>
    <xf numFmtId="0" fontId="144" fillId="47" borderId="0" xfId="0" applyFont="1" applyFill="1"/>
    <xf numFmtId="43" fontId="144" fillId="0" borderId="0" xfId="764" applyFont="1" applyAlignment="1">
      <alignment horizontal="center"/>
    </xf>
    <xf numFmtId="43" fontId="147" fillId="0" borderId="0" xfId="764" applyFont="1"/>
    <xf numFmtId="43" fontId="144" fillId="0" borderId="0" xfId="764" applyFont="1" applyAlignment="1"/>
    <xf numFmtId="43" fontId="144" fillId="0" borderId="0" xfId="764" applyFont="1" applyAlignment="1">
      <alignment horizontal="center" vertical="center"/>
    </xf>
    <xf numFmtId="236" fontId="144" fillId="0" borderId="0" xfId="0" applyNumberFormat="1" applyFont="1"/>
    <xf numFmtId="43" fontId="144" fillId="0" borderId="0" xfId="0" applyNumberFormat="1" applyFont="1"/>
    <xf numFmtId="3" fontId="144" fillId="58" borderId="0" xfId="0" applyNumberFormat="1" applyFont="1" applyFill="1"/>
    <xf numFmtId="3" fontId="144" fillId="58" borderId="0" xfId="0" applyNumberFormat="1" applyFont="1" applyFill="1" applyAlignment="1">
      <alignment horizontal="right" vertical="center" wrapText="1"/>
    </xf>
    <xf numFmtId="38" fontId="144" fillId="58" borderId="0" xfId="0" applyNumberFormat="1" applyFont="1" applyFill="1"/>
    <xf numFmtId="3" fontId="144" fillId="58" borderId="19" xfId="0" applyNumberFormat="1" applyFont="1" applyFill="1" applyBorder="1" applyAlignment="1">
      <alignment horizontal="right" vertical="center" wrapText="1"/>
    </xf>
    <xf numFmtId="0" fontId="144" fillId="58" borderId="0" xfId="0" applyFont="1" applyFill="1"/>
    <xf numFmtId="0" fontId="144" fillId="58" borderId="28" xfId="0" applyFont="1" applyFill="1" applyBorder="1" applyAlignment="1">
      <alignment horizontal="center"/>
    </xf>
    <xf numFmtId="49" fontId="144" fillId="58" borderId="0" xfId="0" applyNumberFormat="1" applyFont="1" applyFill="1" applyAlignment="1">
      <alignment horizontal="center"/>
    </xf>
    <xf numFmtId="0" fontId="146" fillId="58" borderId="0" xfId="0" applyFont="1" applyFill="1"/>
    <xf numFmtId="0" fontId="144" fillId="58" borderId="0" xfId="0" applyFont="1" applyFill="1" applyBorder="1"/>
    <xf numFmtId="0" fontId="144" fillId="58" borderId="0" xfId="0" applyFont="1" applyFill="1" applyAlignment="1">
      <alignment horizontal="left" indent="1"/>
    </xf>
    <xf numFmtId="49" fontId="144" fillId="47" borderId="0" xfId="0" applyNumberFormat="1" applyFont="1" applyFill="1" applyAlignment="1">
      <alignment horizontal="center"/>
    </xf>
    <xf numFmtId="0" fontId="146" fillId="47" borderId="0" xfId="0" applyFont="1" applyFill="1"/>
    <xf numFmtId="0" fontId="5" fillId="47" borderId="0" xfId="0" applyFont="1" applyFill="1"/>
    <xf numFmtId="49" fontId="144" fillId="46" borderId="0" xfId="0" applyNumberFormat="1" applyFont="1" applyFill="1" applyAlignment="1">
      <alignment horizontal="center"/>
    </xf>
    <xf numFmtId="0" fontId="146" fillId="46" borderId="0" xfId="0" applyFont="1" applyFill="1"/>
    <xf numFmtId="0" fontId="144" fillId="46" borderId="0" xfId="0" applyFont="1" applyFill="1"/>
    <xf numFmtId="0" fontId="144" fillId="46" borderId="0" xfId="0" applyFont="1" applyFill="1" applyBorder="1"/>
    <xf numFmtId="0" fontId="144" fillId="46" borderId="0" xfId="0" applyFont="1" applyFill="1" applyBorder="1" applyAlignment="1">
      <alignment horizontal="left"/>
    </xf>
    <xf numFmtId="0" fontId="145" fillId="46" borderId="0" xfId="0" applyFont="1" applyFill="1"/>
    <xf numFmtId="0" fontId="144" fillId="46" borderId="0" xfId="0" applyFont="1" applyFill="1" applyAlignment="1">
      <alignment horizontal="left" indent="1"/>
    </xf>
    <xf numFmtId="0" fontId="144" fillId="46" borderId="0" xfId="0" applyFont="1" applyFill="1" applyAlignment="1"/>
    <xf numFmtId="0" fontId="144" fillId="46" borderId="0" xfId="0" applyFont="1" applyFill="1" applyBorder="1" applyAlignment="1"/>
    <xf numFmtId="0" fontId="144" fillId="46" borderId="0" xfId="0" applyFont="1" applyFill="1" applyAlignment="1">
      <alignment horizontal="justify" vertical="center"/>
    </xf>
    <xf numFmtId="0" fontId="144" fillId="47" borderId="0" xfId="0" applyFont="1" applyFill="1" applyAlignment="1"/>
    <xf numFmtId="0" fontId="144" fillId="47" borderId="0" xfId="0" applyFont="1" applyFill="1" applyAlignment="1">
      <alignment horizontal="justify" vertical="center"/>
    </xf>
    <xf numFmtId="0" fontId="144" fillId="47" borderId="0" xfId="0" applyFont="1" applyFill="1" applyBorder="1" applyAlignment="1"/>
    <xf numFmtId="191" fontId="144" fillId="47" borderId="0" xfId="764" applyNumberFormat="1" applyFont="1" applyFill="1" applyAlignment="1"/>
    <xf numFmtId="191" fontId="144" fillId="47" borderId="0" xfId="764" applyNumberFormat="1" applyFont="1" applyFill="1"/>
    <xf numFmtId="0" fontId="150" fillId="46" borderId="0" xfId="0" applyFont="1" applyFill="1" applyAlignment="1">
      <alignment horizontal="center"/>
    </xf>
    <xf numFmtId="0" fontId="150" fillId="46" borderId="0" xfId="0" applyFont="1" applyFill="1" applyBorder="1" applyAlignment="1"/>
    <xf numFmtId="0" fontId="150" fillId="46" borderId="0" xfId="0" applyFont="1" applyFill="1" applyAlignment="1"/>
    <xf numFmtId="43" fontId="150" fillId="46" borderId="0" xfId="764" applyFont="1" applyFill="1"/>
    <xf numFmtId="0" fontId="150" fillId="46" borderId="0" xfId="0" applyFont="1" applyFill="1" applyBorder="1"/>
    <xf numFmtId="0" fontId="150" fillId="46" borderId="0" xfId="0" applyFont="1" applyFill="1"/>
    <xf numFmtId="3" fontId="150" fillId="46" borderId="0" xfId="0" applyNumberFormat="1" applyFont="1" applyFill="1"/>
    <xf numFmtId="3" fontId="144" fillId="47" borderId="0" xfId="0" applyNumberFormat="1" applyFont="1" applyFill="1" applyAlignment="1"/>
    <xf numFmtId="41" fontId="144" fillId="47" borderId="0" xfId="764" applyNumberFormat="1" applyFont="1" applyFill="1"/>
    <xf numFmtId="191" fontId="144" fillId="47" borderId="19" xfId="764" applyNumberFormat="1" applyFont="1" applyFill="1" applyBorder="1"/>
    <xf numFmtId="0" fontId="144" fillId="46" borderId="0" xfId="0" applyFont="1" applyFill="1" applyAlignment="1">
      <alignment horizontal="right" vertical="center" wrapText="1"/>
    </xf>
    <xf numFmtId="15" fontId="144" fillId="47" borderId="6" xfId="0" applyNumberFormat="1" applyFont="1" applyFill="1" applyBorder="1" applyAlignment="1">
      <alignment horizontal="center" vertical="center" wrapText="1"/>
    </xf>
    <xf numFmtId="15" fontId="144" fillId="47" borderId="6" xfId="0" applyNumberFormat="1" applyFont="1" applyFill="1" applyBorder="1" applyAlignment="1">
      <alignment horizontal="center"/>
    </xf>
    <xf numFmtId="0" fontId="144" fillId="47" borderId="0" xfId="0" applyFont="1" applyFill="1" applyAlignment="1">
      <alignment horizontal="center" vertical="center" wrapText="1"/>
    </xf>
    <xf numFmtId="3" fontId="144" fillId="47" borderId="0" xfId="0" applyNumberFormat="1" applyFont="1" applyFill="1" applyAlignment="1">
      <alignment horizontal="right" vertical="center" wrapText="1"/>
    </xf>
    <xf numFmtId="4" fontId="144" fillId="46" borderId="0" xfId="0" applyNumberFormat="1" applyFont="1" applyFill="1"/>
    <xf numFmtId="4" fontId="144" fillId="46" borderId="19" xfId="0" applyNumberFormat="1" applyFont="1" applyFill="1" applyBorder="1"/>
    <xf numFmtId="0" fontId="144" fillId="46" borderId="6" xfId="0" applyFont="1" applyFill="1" applyBorder="1" applyAlignment="1">
      <alignment horizontal="center"/>
    </xf>
    <xf numFmtId="0" fontId="144" fillId="46" borderId="0" xfId="0" applyFont="1" applyFill="1" applyBorder="1" applyAlignment="1">
      <alignment horizontal="center"/>
    </xf>
    <xf numFmtId="3" fontId="144" fillId="46" borderId="0" xfId="0" applyNumberFormat="1" applyFont="1" applyFill="1" applyBorder="1" applyAlignment="1">
      <alignment horizontal="right" vertical="center" wrapText="1"/>
    </xf>
    <xf numFmtId="3" fontId="144" fillId="46" borderId="6" xfId="0" applyNumberFormat="1" applyFont="1" applyFill="1" applyBorder="1" applyAlignment="1">
      <alignment horizontal="right" vertical="center" wrapText="1"/>
    </xf>
    <xf numFmtId="3" fontId="144" fillId="46" borderId="6" xfId="0" applyNumberFormat="1" applyFont="1" applyFill="1" applyBorder="1"/>
    <xf numFmtId="3" fontId="144" fillId="46" borderId="44" xfId="0" applyNumberFormat="1" applyFont="1" applyFill="1" applyBorder="1"/>
    <xf numFmtId="43" fontId="144" fillId="46" borderId="0" xfId="764" applyFont="1" applyFill="1" applyAlignment="1">
      <alignment horizontal="right" vertical="center" wrapText="1"/>
    </xf>
    <xf numFmtId="0" fontId="144" fillId="47" borderId="0" xfId="0" applyFont="1" applyFill="1" applyAlignment="1">
      <alignment horizontal="center" vertical="center"/>
    </xf>
    <xf numFmtId="0" fontId="144" fillId="47" borderId="28" xfId="0" applyFont="1" applyFill="1" applyBorder="1" applyAlignment="1">
      <alignment horizontal="center" vertical="top" wrapText="1"/>
    </xf>
    <xf numFmtId="0" fontId="144" fillId="47" borderId="0" xfId="0" applyFont="1" applyFill="1" applyAlignment="1">
      <alignment horizontal="center" vertical="top"/>
    </xf>
    <xf numFmtId="0" fontId="151" fillId="47" borderId="6" xfId="0" applyFont="1" applyFill="1" applyBorder="1" applyAlignment="1">
      <alignment horizontal="center" vertical="center"/>
    </xf>
    <xf numFmtId="0" fontId="144" fillId="47" borderId="0" xfId="0" applyFont="1" applyFill="1" applyBorder="1" applyAlignment="1">
      <alignment horizontal="center" vertical="center"/>
    </xf>
    <xf numFmtId="0" fontId="151" fillId="47" borderId="0" xfId="0" applyFont="1" applyFill="1"/>
    <xf numFmtId="15" fontId="151" fillId="47" borderId="0" xfId="0" applyNumberFormat="1" applyFont="1" applyFill="1" applyAlignment="1">
      <alignment horizontal="center" vertical="center" wrapText="1"/>
    </xf>
    <xf numFmtId="3" fontId="144" fillId="47" borderId="28" xfId="0" applyNumberFormat="1" applyFont="1" applyFill="1" applyBorder="1"/>
    <xf numFmtId="0" fontId="151" fillId="47" borderId="0" xfId="0" applyFont="1" applyFill="1" applyAlignment="1">
      <alignment horizontal="justify" vertical="center" wrapText="1"/>
    </xf>
    <xf numFmtId="43" fontId="152" fillId="0" borderId="0" xfId="764" applyFont="1" applyAlignment="1">
      <alignment horizontal="left" vertical="center"/>
    </xf>
    <xf numFmtId="43" fontId="152" fillId="0" borderId="0" xfId="764" applyFont="1"/>
    <xf numFmtId="0" fontId="144" fillId="47" borderId="0" xfId="0" applyFont="1" applyFill="1" applyAlignment="1">
      <alignment horizontal="left" indent="2"/>
    </xf>
    <xf numFmtId="43" fontId="144" fillId="47" borderId="0" xfId="764" applyFont="1" applyFill="1"/>
    <xf numFmtId="43" fontId="144" fillId="47" borderId="19" xfId="764" applyFont="1" applyFill="1" applyBorder="1"/>
    <xf numFmtId="0" fontId="144" fillId="47" borderId="0" xfId="0" applyFont="1" applyFill="1" applyBorder="1" applyAlignment="1">
      <alignment horizontal="left" wrapText="1"/>
    </xf>
    <xf numFmtId="0" fontId="153" fillId="47" borderId="0" xfId="0" applyFont="1" applyFill="1"/>
    <xf numFmtId="0" fontId="150" fillId="0" borderId="0" xfId="0" applyFont="1"/>
    <xf numFmtId="43" fontId="150" fillId="0" borderId="0" xfId="764" applyFont="1"/>
    <xf numFmtId="0" fontId="150" fillId="59" borderId="0" xfId="0" applyFont="1" applyFill="1"/>
    <xf numFmtId="191" fontId="144" fillId="46" borderId="0" xfId="764" applyNumberFormat="1" applyFont="1" applyFill="1" applyAlignment="1">
      <alignment horizontal="right" vertical="center" wrapText="1"/>
    </xf>
    <xf numFmtId="0" fontId="0" fillId="0" borderId="0" xfId="0" applyBorder="1"/>
    <xf numFmtId="0" fontId="0" fillId="46" borderId="0" xfId="0" applyFill="1" applyBorder="1"/>
    <xf numFmtId="0" fontId="106" fillId="0" borderId="0" xfId="0" applyFont="1" applyBorder="1" applyAlignment="1">
      <alignment horizontal="center"/>
    </xf>
    <xf numFmtId="198" fontId="106" fillId="0" borderId="0" xfId="0" applyNumberFormat="1" applyFont="1" applyBorder="1" applyAlignment="1">
      <alignment horizontal="center"/>
    </xf>
    <xf numFmtId="49" fontId="106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0" fillId="51" borderId="0" xfId="0" applyNumberFormat="1" applyFill="1" applyBorder="1"/>
    <xf numFmtId="0" fontId="0" fillId="51" borderId="0" xfId="0" applyFill="1" applyBorder="1"/>
    <xf numFmtId="49" fontId="0" fillId="46" borderId="0" xfId="0" applyNumberFormat="1" applyFill="1" applyBorder="1"/>
    <xf numFmtId="49" fontId="0" fillId="48" borderId="0" xfId="0" applyNumberFormat="1" applyFill="1" applyBorder="1"/>
    <xf numFmtId="0" fontId="0" fillId="48" borderId="0" xfId="0" applyFill="1" applyBorder="1"/>
    <xf numFmtId="43" fontId="156" fillId="0" borderId="0" xfId="764" applyFont="1" applyBorder="1"/>
    <xf numFmtId="43" fontId="156" fillId="0" borderId="38" xfId="764" applyFont="1" applyBorder="1"/>
    <xf numFmtId="43" fontId="156" fillId="0" borderId="28" xfId="764" applyFont="1" applyBorder="1"/>
    <xf numFmtId="43" fontId="156" fillId="0" borderId="43" xfId="764" applyFont="1" applyBorder="1"/>
    <xf numFmtId="49" fontId="0" fillId="32" borderId="0" xfId="0" applyNumberFormat="1" applyFill="1" applyBorder="1"/>
    <xf numFmtId="0" fontId="0" fillId="32" borderId="0" xfId="0" applyFill="1" applyBorder="1"/>
    <xf numFmtId="0" fontId="160" fillId="0" borderId="39" xfId="0" applyFont="1" applyBorder="1"/>
    <xf numFmtId="0" fontId="160" fillId="0" borderId="40" xfId="0" applyFont="1" applyBorder="1"/>
    <xf numFmtId="0" fontId="160" fillId="0" borderId="41" xfId="0" applyFont="1" applyBorder="1"/>
    <xf numFmtId="0" fontId="160" fillId="0" borderId="0" xfId="0" applyFont="1"/>
    <xf numFmtId="0" fontId="160" fillId="0" borderId="42" xfId="0" applyFont="1" applyBorder="1"/>
    <xf numFmtId="0" fontId="160" fillId="0" borderId="0" xfId="0" applyFont="1" applyBorder="1"/>
    <xf numFmtId="0" fontId="160" fillId="0" borderId="38" xfId="0" applyFont="1" applyBorder="1"/>
    <xf numFmtId="49" fontId="160" fillId="0" borderId="42" xfId="0" applyNumberFormat="1" applyFont="1" applyBorder="1"/>
    <xf numFmtId="49" fontId="160" fillId="0" borderId="46" xfId="0" applyNumberFormat="1" applyFont="1" applyBorder="1"/>
    <xf numFmtId="43" fontId="160" fillId="0" borderId="0" xfId="764" applyFont="1"/>
    <xf numFmtId="0" fontId="160" fillId="46" borderId="0" xfId="0" applyFont="1" applyFill="1"/>
    <xf numFmtId="0" fontId="90" fillId="0" borderId="42" xfId="1894" applyFont="1" applyBorder="1" applyAlignment="1">
      <alignment horizontal="center"/>
    </xf>
    <xf numFmtId="0" fontId="90" fillId="0" borderId="0" xfId="1894" applyFont="1" applyBorder="1" applyAlignment="1">
      <alignment horizontal="center"/>
    </xf>
    <xf numFmtId="0" fontId="90" fillId="0" borderId="38" xfId="1894" applyFont="1" applyBorder="1" applyAlignment="1">
      <alignment horizontal="center"/>
    </xf>
    <xf numFmtId="49" fontId="90" fillId="0" borderId="42" xfId="1894" applyNumberFormat="1" applyFont="1" applyBorder="1" applyAlignment="1">
      <alignment horizontal="center"/>
    </xf>
    <xf numFmtId="49" fontId="90" fillId="0" borderId="0" xfId="1894" applyNumberFormat="1" applyFont="1" applyBorder="1" applyAlignment="1">
      <alignment horizontal="center"/>
    </xf>
    <xf numFmtId="198" fontId="90" fillId="0" borderId="0" xfId="1894" applyNumberFormat="1" applyFont="1" applyBorder="1" applyAlignment="1">
      <alignment horizontal="center"/>
    </xf>
    <xf numFmtId="198" fontId="90" fillId="0" borderId="38" xfId="1894" applyNumberFormat="1" applyFont="1" applyBorder="1" applyAlignment="1">
      <alignment horizontal="center"/>
    </xf>
    <xf numFmtId="49" fontId="2" fillId="0" borderId="42" xfId="1894" applyNumberFormat="1" applyFont="1" applyBorder="1"/>
    <xf numFmtId="49" fontId="2" fillId="0" borderId="0" xfId="1894" applyNumberFormat="1" applyFont="1" applyBorder="1"/>
    <xf numFmtId="49" fontId="2" fillId="0" borderId="46" xfId="1894" applyNumberFormat="1" applyFont="1" applyBorder="1"/>
    <xf numFmtId="49" fontId="2" fillId="0" borderId="47" xfId="1894" applyNumberFormat="1" applyFont="1" applyBorder="1"/>
    <xf numFmtId="0" fontId="2" fillId="0" borderId="0" xfId="1894" applyFont="1"/>
    <xf numFmtId="49" fontId="2" fillId="46" borderId="42" xfId="1894" applyNumberFormat="1" applyFont="1" applyFill="1" applyBorder="1"/>
    <xf numFmtId="49" fontId="2" fillId="46" borderId="0" xfId="1894" applyNumberFormat="1" applyFont="1" applyFill="1" applyBorder="1"/>
    <xf numFmtId="4" fontId="160" fillId="0" borderId="0" xfId="764" applyNumberFormat="1" applyFont="1" applyBorder="1"/>
    <xf numFmtId="4" fontId="160" fillId="0" borderId="38" xfId="764" applyNumberFormat="1" applyFont="1" applyBorder="1"/>
    <xf numFmtId="4" fontId="160" fillId="0" borderId="47" xfId="764" applyNumberFormat="1" applyFont="1" applyBorder="1"/>
    <xf numFmtId="4" fontId="160" fillId="0" borderId="48" xfId="764" applyNumberFormat="1" applyFont="1" applyBorder="1"/>
    <xf numFmtId="4" fontId="160" fillId="0" borderId="0" xfId="764" applyNumberFormat="1" applyFont="1"/>
    <xf numFmtId="198" fontId="160" fillId="0" borderId="0" xfId="1894" applyNumberFormat="1" applyFont="1" applyBorder="1"/>
    <xf numFmtId="198" fontId="160" fillId="0" borderId="38" xfId="1894" applyNumberFormat="1" applyFont="1" applyBorder="1"/>
    <xf numFmtId="198" fontId="160" fillId="0" borderId="47" xfId="1894" applyNumberFormat="1" applyFont="1" applyBorder="1"/>
    <xf numFmtId="198" fontId="160" fillId="0" borderId="48" xfId="1894" applyNumberFormat="1" applyFont="1" applyBorder="1"/>
    <xf numFmtId="0" fontId="160" fillId="0" borderId="0" xfId="1894" applyFont="1"/>
    <xf numFmtId="43" fontId="160" fillId="0" borderId="0" xfId="764" applyFont="1" applyBorder="1"/>
    <xf numFmtId="43" fontId="160" fillId="0" borderId="38" xfId="764" applyFont="1" applyBorder="1"/>
    <xf numFmtId="43" fontId="160" fillId="0" borderId="28" xfId="764" applyFont="1" applyBorder="1"/>
    <xf numFmtId="43" fontId="160" fillId="0" borderId="43" xfId="764" applyFont="1" applyBorder="1"/>
    <xf numFmtId="43" fontId="160" fillId="0" borderId="44" xfId="764" applyFont="1" applyBorder="1"/>
    <xf numFmtId="43" fontId="160" fillId="0" borderId="45" xfId="764" applyFont="1" applyBorder="1"/>
    <xf numFmtId="0" fontId="161" fillId="47" borderId="42" xfId="0" applyFont="1" applyFill="1" applyBorder="1" applyAlignment="1">
      <alignment horizontal="center"/>
    </xf>
    <xf numFmtId="0" fontId="161" fillId="47" borderId="0" xfId="0" applyFont="1" applyFill="1" applyBorder="1" applyAlignment="1">
      <alignment horizontal="center"/>
    </xf>
    <xf numFmtId="0" fontId="161" fillId="47" borderId="38" xfId="0" applyFont="1" applyFill="1" applyBorder="1" applyAlignment="1">
      <alignment horizontal="center"/>
    </xf>
    <xf numFmtId="49" fontId="161" fillId="47" borderId="42" xfId="0" applyNumberFormat="1" applyFont="1" applyFill="1" applyBorder="1" applyAlignment="1">
      <alignment horizontal="center"/>
    </xf>
    <xf numFmtId="198" fontId="161" fillId="47" borderId="0" xfId="0" applyNumberFormat="1" applyFont="1" applyFill="1" applyBorder="1" applyAlignment="1">
      <alignment horizontal="center"/>
    </xf>
    <xf numFmtId="198" fontId="161" fillId="47" borderId="38" xfId="0" applyNumberFormat="1" applyFont="1" applyFill="1" applyBorder="1" applyAlignment="1">
      <alignment horizontal="center"/>
    </xf>
    <xf numFmtId="49" fontId="2" fillId="0" borderId="0" xfId="1903" applyNumberFormat="1" applyFont="1" applyBorder="1"/>
    <xf numFmtId="43" fontId="160" fillId="0" borderId="6" xfId="764" applyFont="1" applyBorder="1"/>
    <xf numFmtId="43" fontId="160" fillId="0" borderId="49" xfId="764" applyFont="1" applyBorder="1"/>
    <xf numFmtId="0" fontId="117" fillId="0" borderId="0" xfId="0" applyFont="1" applyFill="1" applyAlignment="1">
      <alignment vertical="center"/>
    </xf>
    <xf numFmtId="0" fontId="117" fillId="0" borderId="0" xfId="1696" applyFont="1" applyFill="1" applyAlignment="1">
      <alignment vertical="center"/>
    </xf>
    <xf numFmtId="0" fontId="117" fillId="0" borderId="0" xfId="1696" applyFont="1" applyFill="1" applyAlignment="1">
      <alignment vertical="center" wrapText="1"/>
    </xf>
    <xf numFmtId="0" fontId="188" fillId="0" borderId="0" xfId="1696" applyFont="1" applyFill="1" applyAlignment="1">
      <alignment vertical="center"/>
    </xf>
    <xf numFmtId="0" fontId="187" fillId="0" borderId="0" xfId="1696" applyFont="1" applyFill="1" applyAlignment="1">
      <alignment vertical="center" wrapText="1"/>
    </xf>
    <xf numFmtId="190" fontId="117" fillId="0" borderId="0" xfId="1696" applyNumberFormat="1" applyFont="1" applyFill="1" applyBorder="1" applyAlignment="1">
      <alignment horizontal="right" vertical="center" wrapText="1"/>
    </xf>
    <xf numFmtId="0" fontId="189" fillId="0" borderId="0" xfId="0" applyFont="1" applyFill="1" applyAlignment="1">
      <alignment vertical="center"/>
    </xf>
    <xf numFmtId="0" fontId="194" fillId="0" borderId="0" xfId="0" applyFont="1" applyFill="1" applyAlignment="1">
      <alignment vertical="center"/>
    </xf>
    <xf numFmtId="0" fontId="197" fillId="0" borderId="0" xfId="1901" applyFont="1" applyFill="1" applyAlignment="1">
      <alignment vertical="center"/>
    </xf>
    <xf numFmtId="0" fontId="189" fillId="0" borderId="0" xfId="0" applyFont="1" applyFill="1" applyAlignment="1">
      <alignment horizontal="left"/>
    </xf>
    <xf numFmtId="0" fontId="189" fillId="0" borderId="0" xfId="0" applyFont="1" applyFill="1" applyAlignment="1"/>
    <xf numFmtId="190" fontId="189" fillId="0" borderId="0" xfId="764" applyNumberFormat="1" applyFont="1" applyFill="1" applyBorder="1" applyAlignment="1">
      <alignment vertical="center"/>
    </xf>
    <xf numFmtId="0" fontId="198" fillId="0" borderId="0" xfId="0" applyFont="1" applyFill="1" applyAlignment="1">
      <alignment vertical="center"/>
    </xf>
    <xf numFmtId="0" fontId="194" fillId="0" borderId="0" xfId="0" applyFont="1" applyFill="1" applyAlignment="1">
      <alignment horizontal="center" vertical="center"/>
    </xf>
    <xf numFmtId="0" fontId="194" fillId="0" borderId="0" xfId="0" applyFont="1" applyFill="1" applyAlignment="1"/>
    <xf numFmtId="0" fontId="194" fillId="0" borderId="0" xfId="0" applyFont="1" applyFill="1" applyBorder="1" applyAlignment="1"/>
    <xf numFmtId="0" fontId="194" fillId="0" borderId="28" xfId="0" applyFont="1" applyFill="1" applyBorder="1" applyAlignment="1">
      <alignment horizontal="center" vertical="center"/>
    </xf>
    <xf numFmtId="0" fontId="194" fillId="0" borderId="0" xfId="0" applyFont="1" applyFill="1" applyBorder="1" applyAlignment="1">
      <alignment horizontal="center"/>
    </xf>
    <xf numFmtId="0" fontId="194" fillId="0" borderId="0" xfId="0" applyFont="1" applyFill="1" applyAlignment="1">
      <alignment horizontal="right" vertical="center"/>
    </xf>
    <xf numFmtId="0" fontId="194" fillId="0" borderId="0" xfId="0" applyFont="1" applyFill="1" applyBorder="1" applyAlignment="1">
      <alignment horizontal="center" vertical="center"/>
    </xf>
    <xf numFmtId="190" fontId="194" fillId="0" borderId="0" xfId="0" applyNumberFormat="1" applyFont="1" applyFill="1" applyAlignment="1">
      <alignment horizontal="right" vertical="center"/>
    </xf>
    <xf numFmtId="191" fontId="189" fillId="0" borderId="0" xfId="764" applyNumberFormat="1" applyFont="1" applyFill="1" applyAlignment="1"/>
    <xf numFmtId="190" fontId="194" fillId="0" borderId="0" xfId="0" applyNumberFormat="1" applyFont="1" applyFill="1" applyAlignment="1"/>
    <xf numFmtId="0" fontId="194" fillId="0" borderId="0" xfId="0" applyFont="1" applyFill="1" applyAlignment="1">
      <alignment horizontal="center"/>
    </xf>
    <xf numFmtId="0" fontId="198" fillId="0" borderId="0" xfId="0" applyFont="1" applyFill="1" applyAlignment="1"/>
    <xf numFmtId="191" fontId="194" fillId="0" borderId="0" xfId="764" applyNumberFormat="1" applyFont="1" applyFill="1" applyAlignment="1"/>
    <xf numFmtId="0" fontId="194" fillId="0" borderId="0" xfId="0" applyFont="1" applyFill="1" applyAlignment="1">
      <alignment horizontal="right"/>
    </xf>
    <xf numFmtId="0" fontId="194" fillId="0" borderId="0" xfId="0" applyFont="1" applyFill="1" applyAlignment="1">
      <alignment horizontal="left"/>
    </xf>
    <xf numFmtId="190" fontId="194" fillId="0" borderId="0" xfId="764" applyNumberFormat="1" applyFont="1" applyFill="1" applyAlignment="1"/>
    <xf numFmtId="0" fontId="194" fillId="0" borderId="0" xfId="1656" applyFont="1" applyFill="1" applyAlignment="1"/>
    <xf numFmtId="190" fontId="194" fillId="0" borderId="6" xfId="764" applyNumberFormat="1" applyFont="1" applyFill="1" applyBorder="1" applyAlignment="1"/>
    <xf numFmtId="0" fontId="194" fillId="0" borderId="0" xfId="1696" applyFont="1" applyFill="1" applyAlignment="1">
      <alignment horizontal="left"/>
    </xf>
    <xf numFmtId="190" fontId="194" fillId="0" borderId="44" xfId="764" applyNumberFormat="1" applyFont="1" applyFill="1" applyBorder="1" applyAlignment="1"/>
    <xf numFmtId="190" fontId="194" fillId="0" borderId="0" xfId="764" applyNumberFormat="1" applyFont="1" applyFill="1" applyBorder="1" applyAlignment="1"/>
    <xf numFmtId="0" fontId="197" fillId="0" borderId="0" xfId="1901" applyFont="1" applyFill="1" applyAlignment="1"/>
    <xf numFmtId="0" fontId="194" fillId="0" borderId="0" xfId="0" applyNumberFormat="1" applyFont="1" applyFill="1" applyAlignment="1">
      <alignment horizontal="left"/>
    </xf>
    <xf numFmtId="190" fontId="194" fillId="0" borderId="0" xfId="777" applyNumberFormat="1" applyFont="1" applyFill="1" applyAlignment="1"/>
    <xf numFmtId="190" fontId="194" fillId="0" borderId="0" xfId="777" applyNumberFormat="1" applyFont="1" applyFill="1" applyAlignment="1">
      <alignment horizontal="right"/>
    </xf>
    <xf numFmtId="191" fontId="194" fillId="0" borderId="0" xfId="777" applyNumberFormat="1" applyFont="1" applyFill="1" applyAlignment="1"/>
    <xf numFmtId="191" fontId="194" fillId="0" borderId="0" xfId="777" applyNumberFormat="1" applyFont="1" applyFill="1" applyAlignment="1">
      <alignment horizontal="right"/>
    </xf>
    <xf numFmtId="0" fontId="199" fillId="0" borderId="0" xfId="0" applyFont="1" applyFill="1" applyAlignment="1"/>
    <xf numFmtId="190" fontId="194" fillId="0" borderId="28" xfId="764" applyNumberFormat="1" applyFont="1" applyFill="1" applyBorder="1" applyAlignment="1"/>
    <xf numFmtId="0" fontId="194" fillId="0" borderId="0" xfId="0" quotePrefix="1" applyFont="1" applyFill="1" applyAlignment="1"/>
    <xf numFmtId="190" fontId="194" fillId="0" borderId="0" xfId="0" applyNumberFormat="1" applyFont="1" applyFill="1" applyAlignment="1">
      <alignment horizontal="right"/>
    </xf>
    <xf numFmtId="191" fontId="194" fillId="0" borderId="0" xfId="764" applyNumberFormat="1" applyFont="1" applyFill="1" applyAlignment="1">
      <alignment horizontal="center"/>
    </xf>
    <xf numFmtId="0" fontId="194" fillId="0" borderId="0" xfId="0" quotePrefix="1" applyFont="1" applyFill="1" applyAlignment="1">
      <alignment horizontal="left"/>
    </xf>
    <xf numFmtId="191" fontId="194" fillId="0" borderId="0" xfId="764" applyNumberFormat="1" applyFont="1" applyFill="1" applyBorder="1" applyAlignment="1"/>
    <xf numFmtId="0" fontId="198" fillId="0" borderId="0" xfId="0" applyFont="1" applyFill="1" applyBorder="1" applyAlignment="1"/>
    <xf numFmtId="0" fontId="198" fillId="0" borderId="0" xfId="0" applyFont="1" applyFill="1" applyAlignment="1">
      <alignment horizontal="left"/>
    </xf>
    <xf numFmtId="191" fontId="194" fillId="0" borderId="0" xfId="764" applyNumberFormat="1" applyFont="1" applyFill="1" applyBorder="1" applyAlignment="1">
      <alignment horizontal="left"/>
    </xf>
    <xf numFmtId="190" fontId="194" fillId="0" borderId="19" xfId="764" applyNumberFormat="1" applyFont="1" applyFill="1" applyBorder="1" applyAlignment="1"/>
    <xf numFmtId="190" fontId="189" fillId="0" borderId="0" xfId="0" applyNumberFormat="1" applyFont="1" applyFill="1" applyAlignment="1">
      <alignment horizontal="right" vertical="center"/>
    </xf>
    <xf numFmtId="0" fontId="189" fillId="0" borderId="0" xfId="1696" applyFont="1" applyFill="1" applyAlignment="1">
      <alignment vertical="center"/>
    </xf>
    <xf numFmtId="190" fontId="194" fillId="0" borderId="0" xfId="0" applyNumberFormat="1" applyFont="1" applyFill="1" applyBorder="1" applyAlignment="1">
      <alignment horizontal="right" vertical="center"/>
    </xf>
    <xf numFmtId="190" fontId="194" fillId="0" borderId="28" xfId="0" applyNumberFormat="1" applyFont="1" applyFill="1" applyBorder="1" applyAlignment="1">
      <alignment horizontal="right" vertical="center"/>
    </xf>
    <xf numFmtId="190" fontId="194" fillId="0" borderId="0" xfId="764" applyNumberFormat="1" applyFont="1" applyFill="1" applyBorder="1" applyAlignment="1">
      <alignment horizontal="right" vertical="center"/>
    </xf>
    <xf numFmtId="0" fontId="189" fillId="0" borderId="0" xfId="1696" applyFont="1" applyFill="1" applyAlignment="1">
      <alignment vertical="center" wrapText="1"/>
    </xf>
    <xf numFmtId="0" fontId="193" fillId="0" borderId="0" xfId="0" applyFont="1" applyFill="1" applyBorder="1" applyAlignment="1">
      <alignment horizontal="center" vertical="center"/>
    </xf>
    <xf numFmtId="0" fontId="194" fillId="0" borderId="6" xfId="0" applyFont="1" applyFill="1" applyBorder="1" applyAlignment="1">
      <alignment horizontal="center" vertical="center"/>
    </xf>
    <xf numFmtId="0" fontId="194" fillId="0" borderId="50" xfId="0" applyFont="1" applyFill="1" applyBorder="1" applyAlignment="1">
      <alignment horizontal="center" vertical="center"/>
    </xf>
    <xf numFmtId="0" fontId="201" fillId="0" borderId="0" xfId="1696" applyFont="1" applyFill="1" applyBorder="1" applyAlignment="1">
      <alignment horizontal="center" vertical="center" wrapText="1"/>
    </xf>
    <xf numFmtId="0" fontId="201" fillId="0" borderId="0" xfId="1696" applyFont="1" applyFill="1" applyAlignment="1">
      <alignment horizontal="center" vertical="center" wrapText="1"/>
    </xf>
    <xf numFmtId="49" fontId="201" fillId="0" borderId="0" xfId="1895" applyNumberFormat="1" applyFont="1" applyFill="1" applyBorder="1" applyAlignment="1">
      <alignment horizontal="center" vertical="center" wrapText="1"/>
    </xf>
    <xf numFmtId="0" fontId="201" fillId="0" borderId="28" xfId="1696" applyFont="1" applyFill="1" applyBorder="1" applyAlignment="1">
      <alignment horizontal="center" vertical="center" wrapText="1"/>
    </xf>
    <xf numFmtId="190" fontId="201" fillId="0" borderId="0" xfId="1353" applyNumberFormat="1" applyFont="1" applyFill="1" applyBorder="1" applyAlignment="1">
      <alignment vertical="center"/>
    </xf>
    <xf numFmtId="0" fontId="201" fillId="0" borderId="0" xfId="1895" applyFont="1" applyFill="1" applyAlignment="1"/>
    <xf numFmtId="191" fontId="201" fillId="0" borderId="0" xfId="764" applyNumberFormat="1" applyFont="1" applyFill="1" applyBorder="1" applyAlignment="1">
      <alignment vertical="center"/>
    </xf>
    <xf numFmtId="0" fontId="203" fillId="0" borderId="0" xfId="1895" applyFont="1" applyFill="1" applyAlignment="1">
      <alignment vertical="center"/>
    </xf>
    <xf numFmtId="190" fontId="201" fillId="0" borderId="0" xfId="777" applyNumberFormat="1" applyFont="1" applyFill="1" applyBorder="1" applyAlignment="1">
      <alignment vertical="center"/>
    </xf>
    <xf numFmtId="0" fontId="193" fillId="0" borderId="0" xfId="1895" applyFont="1" applyFill="1" applyAlignment="1">
      <alignment vertical="center"/>
    </xf>
    <xf numFmtId="0" fontId="201" fillId="0" borderId="0" xfId="1696" applyFont="1" applyFill="1" applyAlignment="1">
      <alignment vertical="center" wrapText="1"/>
    </xf>
    <xf numFmtId="0" fontId="201" fillId="0" borderId="0" xfId="1696" applyFont="1" applyFill="1" applyAlignment="1">
      <alignment vertical="center"/>
    </xf>
    <xf numFmtId="0" fontId="205" fillId="0" borderId="0" xfId="1696" applyFont="1" applyFill="1" applyAlignment="1">
      <alignment vertical="center" wrapText="1"/>
    </xf>
    <xf numFmtId="0" fontId="204" fillId="0" borderId="0" xfId="1696" applyFont="1" applyFill="1" applyAlignment="1">
      <alignment vertical="center"/>
    </xf>
    <xf numFmtId="0" fontId="202" fillId="0" borderId="0" xfId="1696" applyFont="1" applyFill="1" applyAlignment="1">
      <alignment vertical="center"/>
    </xf>
    <xf numFmtId="0" fontId="202" fillId="0" borderId="0" xfId="1696" applyFont="1" applyFill="1" applyAlignment="1">
      <alignment vertical="center" wrapText="1"/>
    </xf>
    <xf numFmtId="0" fontId="201" fillId="0" borderId="0" xfId="0" applyFont="1" applyAlignment="1">
      <alignment vertical="center"/>
    </xf>
    <xf numFmtId="0" fontId="201" fillId="0" borderId="0" xfId="1696" applyFont="1" applyAlignment="1">
      <alignment vertical="center"/>
    </xf>
    <xf numFmtId="0" fontId="202" fillId="0" borderId="0" xfId="1696" applyFont="1" applyAlignment="1">
      <alignment vertical="center"/>
    </xf>
    <xf numFmtId="0" fontId="202" fillId="0" borderId="0" xfId="1696" applyFont="1" applyFill="1" applyBorder="1" applyAlignment="1">
      <alignment vertical="center" wrapText="1"/>
    </xf>
    <xf numFmtId="190" fontId="201" fillId="0" borderId="0" xfId="1696" applyNumberFormat="1" applyFont="1" applyFill="1" applyBorder="1" applyAlignment="1">
      <alignment horizontal="right" vertical="center"/>
    </xf>
    <xf numFmtId="190" fontId="201" fillId="0" borderId="19" xfId="1353" applyNumberFormat="1" applyFont="1" applyFill="1" applyBorder="1" applyAlignment="1">
      <alignment vertical="center"/>
    </xf>
    <xf numFmtId="190" fontId="204" fillId="0" borderId="0" xfId="1353" applyNumberFormat="1" applyFont="1" applyFill="1" applyBorder="1" applyAlignment="1">
      <alignment vertical="center"/>
    </xf>
    <xf numFmtId="0" fontId="193" fillId="0" borderId="0" xfId="1696" applyFont="1" applyFill="1" applyAlignment="1">
      <alignment vertical="center" wrapText="1"/>
    </xf>
    <xf numFmtId="190" fontId="189" fillId="0" borderId="0" xfId="1696" applyNumberFormat="1" applyFont="1" applyFill="1" applyBorder="1" applyAlignment="1">
      <alignment horizontal="right" vertical="center" wrapText="1"/>
    </xf>
    <xf numFmtId="43" fontId="189" fillId="0" borderId="0" xfId="1353" applyFont="1" applyFill="1" applyAlignment="1">
      <alignment vertical="center"/>
    </xf>
    <xf numFmtId="0" fontId="194" fillId="0" borderId="0" xfId="1696" applyFont="1" applyFill="1" applyAlignment="1"/>
    <xf numFmtId="0" fontId="197" fillId="0" borderId="0" xfId="1901" applyFont="1" applyFill="1" applyAlignment="1">
      <alignment horizontal="left"/>
    </xf>
    <xf numFmtId="190" fontId="201" fillId="0" borderId="28" xfId="1353" applyNumberFormat="1" applyFont="1" applyFill="1" applyBorder="1" applyAlignment="1">
      <alignment vertical="center"/>
    </xf>
    <xf numFmtId="191" fontId="201" fillId="0" borderId="28" xfId="764" applyNumberFormat="1" applyFont="1" applyFill="1" applyBorder="1" applyAlignment="1">
      <alignment vertical="center"/>
    </xf>
    <xf numFmtId="190" fontId="201" fillId="0" borderId="28" xfId="1696" applyNumberFormat="1" applyFont="1" applyFill="1" applyBorder="1" applyAlignment="1">
      <alignment horizontal="right" vertical="center"/>
    </xf>
    <xf numFmtId="0" fontId="117" fillId="0" borderId="0" xfId="1895" applyFont="1" applyFill="1" applyAlignment="1">
      <alignment vertical="center"/>
    </xf>
    <xf numFmtId="0" fontId="189" fillId="0" borderId="0" xfId="1895" applyFont="1" applyFill="1" applyAlignment="1">
      <alignment vertical="center"/>
    </xf>
    <xf numFmtId="0" fontId="201" fillId="0" borderId="0" xfId="1895" applyFont="1" applyFill="1" applyAlignment="1">
      <alignment vertical="center"/>
    </xf>
    <xf numFmtId="49" fontId="201" fillId="0" borderId="0" xfId="1895" applyNumberFormat="1" applyFont="1" applyFill="1" applyAlignment="1">
      <alignment vertical="center"/>
    </xf>
    <xf numFmtId="43" fontId="201" fillId="0" borderId="0" xfId="764" applyFont="1" applyFill="1" applyBorder="1" applyAlignment="1">
      <alignment vertical="center"/>
    </xf>
    <xf numFmtId="0" fontId="193" fillId="0" borderId="0" xfId="1900" applyFont="1" applyFill="1" applyAlignment="1">
      <alignment horizontal="center" vertical="center"/>
    </xf>
    <xf numFmtId="0" fontId="193" fillId="0" borderId="0" xfId="1696" quotePrefix="1" applyFont="1" applyFill="1" applyAlignment="1">
      <alignment horizontal="center" vertical="center"/>
    </xf>
    <xf numFmtId="0" fontId="117" fillId="0" borderId="0" xfId="1895" applyFont="1" applyFill="1" applyAlignment="1">
      <alignment horizontal="center" vertical="center"/>
    </xf>
    <xf numFmtId="0" fontId="201" fillId="0" borderId="0" xfId="1895" applyFont="1" applyFill="1" applyAlignment="1">
      <alignment horizontal="center" vertical="center"/>
    </xf>
    <xf numFmtId="0" fontId="189" fillId="0" borderId="0" xfId="1895" applyFont="1" applyFill="1" applyAlignment="1">
      <alignment horizontal="center" vertical="center"/>
    </xf>
    <xf numFmtId="49" fontId="201" fillId="0" borderId="0" xfId="1895" applyNumberFormat="1" applyFont="1" applyFill="1" applyBorder="1" applyAlignment="1">
      <alignment vertical="center"/>
    </xf>
    <xf numFmtId="49" fontId="201" fillId="0" borderId="0" xfId="1895" applyNumberFormat="1" applyFont="1" applyFill="1" applyAlignment="1">
      <alignment horizontal="center" vertical="center"/>
    </xf>
    <xf numFmtId="0" fontId="201" fillId="0" borderId="0" xfId="0" applyFont="1" applyFill="1" applyBorder="1" applyAlignment="1">
      <alignment horizontal="center" vertical="center"/>
    </xf>
    <xf numFmtId="49" fontId="201" fillId="0" borderId="0" xfId="1895" applyNumberFormat="1" applyFont="1" applyFill="1" applyBorder="1" applyAlignment="1">
      <alignment horizontal="center" vertical="center"/>
    </xf>
    <xf numFmtId="0" fontId="201" fillId="0" borderId="0" xfId="1895" applyFont="1" applyFill="1" applyBorder="1" applyAlignment="1">
      <alignment horizontal="center" vertical="center"/>
    </xf>
    <xf numFmtId="0" fontId="201" fillId="0" borderId="0" xfId="1696" applyFont="1" applyFill="1" applyBorder="1" applyAlignment="1">
      <alignment horizontal="center" vertical="center"/>
    </xf>
    <xf numFmtId="0" fontId="201" fillId="0" borderId="0" xfId="1696" applyFont="1" applyFill="1" applyAlignment="1">
      <alignment horizontal="center" vertical="center"/>
    </xf>
    <xf numFmtId="0" fontId="201" fillId="0" borderId="28" xfId="1696" applyFont="1" applyFill="1" applyBorder="1" applyAlignment="1">
      <alignment horizontal="center" vertical="center"/>
    </xf>
    <xf numFmtId="0" fontId="201" fillId="0" borderId="0" xfId="1895" applyFont="1" applyFill="1" applyBorder="1" applyAlignment="1">
      <alignment vertical="center"/>
    </xf>
    <xf numFmtId="3" fontId="201" fillId="0" borderId="0" xfId="1895" applyNumberFormat="1" applyFont="1" applyFill="1" applyBorder="1" applyAlignment="1">
      <alignment vertical="center"/>
    </xf>
    <xf numFmtId="190" fontId="201" fillId="0" borderId="0" xfId="1895" applyNumberFormat="1" applyFont="1" applyFill="1" applyBorder="1" applyAlignment="1">
      <alignment vertical="center"/>
    </xf>
    <xf numFmtId="190" fontId="201" fillId="0" borderId="0" xfId="0" applyNumberFormat="1" applyFont="1" applyFill="1" applyBorder="1" applyAlignment="1">
      <alignment horizontal="right" vertical="center"/>
    </xf>
    <xf numFmtId="193" fontId="201" fillId="0" borderId="0" xfId="1895" quotePrefix="1" applyNumberFormat="1" applyFont="1" applyFill="1" applyAlignment="1">
      <alignment vertical="center"/>
    </xf>
    <xf numFmtId="191" fontId="201" fillId="0" borderId="0" xfId="882" applyNumberFormat="1" applyFont="1" applyFill="1" applyBorder="1" applyAlignment="1">
      <alignment vertical="center"/>
    </xf>
    <xf numFmtId="191" fontId="201" fillId="0" borderId="0" xfId="1895" applyNumberFormat="1" applyFont="1" applyFill="1" applyBorder="1" applyAlignment="1">
      <alignment vertical="center"/>
    </xf>
    <xf numFmtId="43" fontId="201" fillId="0" borderId="28" xfId="764" applyFont="1" applyFill="1" applyBorder="1" applyAlignment="1">
      <alignment vertical="center"/>
    </xf>
    <xf numFmtId="191" fontId="201" fillId="0" borderId="19" xfId="764" applyNumberFormat="1" applyFont="1" applyFill="1" applyBorder="1" applyAlignment="1">
      <alignment vertical="center"/>
    </xf>
    <xf numFmtId="0" fontId="201" fillId="0" borderId="28" xfId="1895" applyFont="1" applyFill="1" applyBorder="1" applyAlignment="1">
      <alignment vertical="center"/>
    </xf>
    <xf numFmtId="0" fontId="201" fillId="0" borderId="0" xfId="1696" applyFont="1" applyFill="1" applyBorder="1" applyAlignment="1">
      <alignment vertical="center" wrapText="1"/>
    </xf>
    <xf numFmtId="0" fontId="201" fillId="0" borderId="0" xfId="1696" applyFont="1" applyFill="1" applyBorder="1" applyAlignment="1">
      <alignment vertical="center"/>
    </xf>
    <xf numFmtId="0" fontId="201" fillId="0" borderId="0" xfId="1696" applyFont="1" applyFill="1" applyBorder="1" applyAlignment="1">
      <alignment horizontal="right" vertical="center" wrapText="1"/>
    </xf>
    <xf numFmtId="0" fontId="201" fillId="0" borderId="28" xfId="1696" applyFont="1" applyFill="1" applyBorder="1" applyAlignment="1">
      <alignment vertical="center"/>
    </xf>
    <xf numFmtId="0" fontId="193" fillId="0" borderId="0" xfId="1696" quotePrefix="1" applyFont="1" applyFill="1" applyBorder="1" applyAlignment="1">
      <alignment horizontal="center" vertical="center"/>
    </xf>
    <xf numFmtId="0" fontId="193" fillId="0" borderId="0" xfId="1696" applyFont="1" applyFill="1" applyBorder="1" applyAlignment="1">
      <alignment horizontal="center" vertical="center"/>
    </xf>
    <xf numFmtId="0" fontId="194" fillId="0" borderId="0" xfId="1895" applyFont="1" applyFill="1" applyBorder="1" applyAlignment="1"/>
    <xf numFmtId="0" fontId="194" fillId="0" borderId="0" xfId="1656" applyFont="1" applyFill="1" applyAlignment="1">
      <alignment vertical="center"/>
    </xf>
    <xf numFmtId="0" fontId="197" fillId="0" borderId="0" xfId="1901" applyFont="1" applyFill="1" applyAlignment="1">
      <alignment horizontal="left" vertical="center"/>
    </xf>
    <xf numFmtId="0" fontId="197" fillId="0" borderId="0" xfId="1901" applyFont="1" applyFill="1" applyBorder="1" applyAlignment="1">
      <alignment horizontal="left" vertical="center"/>
    </xf>
    <xf numFmtId="0" fontId="198" fillId="0" borderId="0" xfId="1897" applyFont="1" applyFill="1" applyAlignment="1">
      <alignment vertical="center"/>
    </xf>
    <xf numFmtId="0" fontId="194" fillId="0" borderId="0" xfId="0" applyFont="1" applyFill="1" applyBorder="1" applyAlignment="1">
      <alignment horizontal="right"/>
    </xf>
    <xf numFmtId="191" fontId="201" fillId="0" borderId="50" xfId="764" applyNumberFormat="1" applyFont="1" applyFill="1" applyBorder="1" applyAlignment="1">
      <alignment vertical="center"/>
    </xf>
    <xf numFmtId="190" fontId="201" fillId="0" borderId="50" xfId="1353" applyNumberFormat="1" applyFont="1" applyFill="1" applyBorder="1" applyAlignment="1">
      <alignment vertical="center"/>
    </xf>
    <xf numFmtId="0" fontId="194" fillId="0" borderId="0" xfId="0" applyFont="1" applyFill="1" applyBorder="1" applyAlignment="1">
      <alignment horizontal="right" vertical="center"/>
    </xf>
    <xf numFmtId="191" fontId="194" fillId="0" borderId="0" xfId="764" applyNumberFormat="1" applyFont="1" applyFill="1" applyAlignment="1">
      <alignment horizontal="center" vertical="center"/>
    </xf>
    <xf numFmtId="190" fontId="200" fillId="0" borderId="19" xfId="764" applyNumberFormat="1" applyFont="1" applyFill="1" applyBorder="1" applyAlignment="1">
      <alignment vertical="center"/>
    </xf>
    <xf numFmtId="0" fontId="194" fillId="0" borderId="0" xfId="1656" applyFont="1" applyFill="1" applyBorder="1" applyAlignment="1">
      <alignment vertical="center"/>
    </xf>
    <xf numFmtId="191" fontId="194" fillId="0" borderId="0" xfId="764" applyNumberFormat="1" applyFont="1" applyFill="1" applyAlignment="1">
      <alignment vertical="center"/>
    </xf>
    <xf numFmtId="191" fontId="194" fillId="0" borderId="28" xfId="764" applyNumberFormat="1" applyFont="1" applyFill="1" applyBorder="1" applyAlignment="1">
      <alignment horizontal="right" vertical="center"/>
    </xf>
    <xf numFmtId="0" fontId="201" fillId="0" borderId="0" xfId="0" applyFont="1" applyFill="1" applyAlignment="1">
      <alignment vertical="center"/>
    </xf>
    <xf numFmtId="0" fontId="194" fillId="0" borderId="0" xfId="2249" applyFont="1" applyFill="1" applyAlignment="1">
      <alignment vertical="center"/>
    </xf>
    <xf numFmtId="0" fontId="189" fillId="0" borderId="0" xfId="2249" applyFont="1" applyFill="1" applyAlignment="1">
      <alignment vertical="center"/>
    </xf>
    <xf numFmtId="0" fontId="194" fillId="0" borderId="0" xfId="2249" applyFont="1" applyFill="1" applyBorder="1" applyAlignment="1">
      <alignment vertical="center"/>
    </xf>
    <xf numFmtId="0" fontId="194" fillId="0" borderId="0" xfId="2249" applyFont="1" applyFill="1" applyBorder="1" applyAlignment="1">
      <alignment horizontal="center" vertical="center"/>
    </xf>
    <xf numFmtId="0" fontId="194" fillId="0" borderId="28" xfId="2249" applyFont="1" applyFill="1" applyBorder="1" applyAlignment="1">
      <alignment horizontal="center" vertical="center"/>
    </xf>
    <xf numFmtId="0" fontId="194" fillId="0" borderId="6" xfId="2249" applyFont="1" applyFill="1" applyBorder="1" applyAlignment="1">
      <alignment horizontal="center" vertical="center"/>
    </xf>
    <xf numFmtId="0" fontId="194" fillId="0" borderId="50" xfId="2249" applyFont="1" applyFill="1" applyBorder="1" applyAlignment="1">
      <alignment horizontal="center" vertical="center"/>
    </xf>
    <xf numFmtId="0" fontId="198" fillId="0" borderId="0" xfId="2249" applyFont="1" applyFill="1" applyAlignment="1">
      <alignment vertical="center"/>
    </xf>
    <xf numFmtId="190" fontId="194" fillId="0" borderId="0" xfId="2251" applyNumberFormat="1" applyFont="1" applyFill="1" applyBorder="1" applyAlignment="1">
      <alignment horizontal="left" vertical="center"/>
    </xf>
    <xf numFmtId="190" fontId="194" fillId="0" borderId="0" xfId="2252" applyNumberFormat="1" applyFont="1" applyFill="1" applyBorder="1" applyAlignment="1">
      <alignment horizontal="left" vertical="center"/>
    </xf>
    <xf numFmtId="191" fontId="194" fillId="0" borderId="0" xfId="2251" applyNumberFormat="1" applyFont="1" applyFill="1" applyAlignment="1">
      <alignment vertical="center"/>
    </xf>
    <xf numFmtId="191" fontId="194" fillId="0" borderId="0" xfId="2252" applyNumberFormat="1" applyFont="1" applyFill="1" applyAlignment="1">
      <alignment vertical="center"/>
    </xf>
    <xf numFmtId="190" fontId="194" fillId="0" borderId="0" xfId="2251" applyNumberFormat="1" applyFont="1" applyFill="1" applyAlignment="1">
      <alignment horizontal="left" vertical="center"/>
    </xf>
    <xf numFmtId="0" fontId="206" fillId="0" borderId="0" xfId="2249" applyFont="1" applyFill="1" applyAlignment="1">
      <alignment vertical="center"/>
    </xf>
    <xf numFmtId="190" fontId="194" fillId="0" borderId="0" xfId="2252" applyNumberFormat="1" applyFont="1" applyFill="1" applyAlignment="1">
      <alignment horizontal="left" vertical="center"/>
    </xf>
    <xf numFmtId="190" fontId="194" fillId="0" borderId="0" xfId="2249" applyNumberFormat="1" applyFont="1" applyFill="1" applyBorder="1" applyAlignment="1">
      <alignment vertical="center"/>
    </xf>
    <xf numFmtId="190" fontId="194" fillId="0" borderId="0" xfId="2253" applyNumberFormat="1" applyFont="1" applyFill="1" applyAlignment="1">
      <alignment horizontal="left" vertical="center"/>
    </xf>
    <xf numFmtId="190" fontId="194" fillId="0" borderId="28" xfId="2251" applyNumberFormat="1" applyFont="1" applyFill="1" applyBorder="1" applyAlignment="1">
      <alignment horizontal="left" vertical="center"/>
    </xf>
    <xf numFmtId="190" fontId="194" fillId="0" borderId="28" xfId="2252" applyNumberFormat="1" applyFont="1" applyFill="1" applyBorder="1" applyAlignment="1">
      <alignment horizontal="left" vertical="center"/>
    </xf>
    <xf numFmtId="190" fontId="194" fillId="0" borderId="0" xfId="2250" applyNumberFormat="1" applyFont="1" applyFill="1" applyAlignment="1">
      <alignment vertical="center"/>
    </xf>
    <xf numFmtId="0" fontId="194" fillId="0" borderId="0" xfId="2249" applyFont="1" applyFill="1" applyAlignment="1">
      <alignment horizontal="left" vertical="center"/>
    </xf>
    <xf numFmtId="190" fontId="206" fillId="0" borderId="0" xfId="2251" applyNumberFormat="1" applyFont="1" applyFill="1" applyAlignment="1">
      <alignment horizontal="left" vertical="center"/>
    </xf>
    <xf numFmtId="191" fontId="194" fillId="0" borderId="0" xfId="2249" applyNumberFormat="1" applyFont="1" applyFill="1" applyAlignment="1">
      <alignment vertical="center"/>
    </xf>
    <xf numFmtId="0" fontId="194" fillId="0" borderId="0" xfId="2249" applyFont="1" applyFill="1" applyBorder="1" applyAlignment="1">
      <alignment horizontal="left" vertical="center"/>
    </xf>
    <xf numFmtId="190" fontId="206" fillId="0" borderId="0" xfId="2252" applyNumberFormat="1" applyFont="1" applyFill="1" applyAlignment="1">
      <alignment horizontal="left" vertical="center"/>
    </xf>
    <xf numFmtId="0" fontId="194" fillId="0" borderId="0" xfId="2250" applyFont="1" applyFill="1" applyAlignment="1">
      <alignment vertical="center"/>
    </xf>
    <xf numFmtId="190" fontId="194" fillId="0" borderId="50" xfId="2253" applyNumberFormat="1" applyFont="1" applyFill="1" applyBorder="1" applyAlignment="1">
      <alignment horizontal="left" vertical="center"/>
    </xf>
    <xf numFmtId="190" fontId="194" fillId="0" borderId="0" xfId="2253" applyNumberFormat="1" applyFont="1" applyFill="1" applyBorder="1" applyAlignment="1">
      <alignment horizontal="left" vertical="center"/>
    </xf>
    <xf numFmtId="190" fontId="194" fillId="0" borderId="6" xfId="2251" applyNumberFormat="1" applyFont="1" applyFill="1" applyBorder="1" applyAlignment="1">
      <alignment horizontal="left" vertical="center"/>
    </xf>
    <xf numFmtId="190" fontId="194" fillId="0" borderId="6" xfId="2253" applyNumberFormat="1" applyFont="1" applyFill="1" applyBorder="1" applyAlignment="1">
      <alignment horizontal="left" vertical="center"/>
    </xf>
    <xf numFmtId="190" fontId="198" fillId="0" borderId="0" xfId="2249" applyNumberFormat="1" applyFont="1" applyFill="1" applyBorder="1" applyAlignment="1">
      <alignment vertical="center"/>
    </xf>
    <xf numFmtId="0" fontId="189" fillId="0" borderId="0" xfId="2249" applyFont="1" applyFill="1" applyBorder="1" applyAlignment="1">
      <alignment vertical="center"/>
    </xf>
    <xf numFmtId="190" fontId="189" fillId="0" borderId="0" xfId="2249" applyNumberFormat="1" applyFont="1" applyFill="1" applyAlignment="1">
      <alignment vertical="center"/>
    </xf>
    <xf numFmtId="0" fontId="189" fillId="0" borderId="0" xfId="2249" applyFont="1" applyFill="1" applyAlignment="1">
      <alignment horizontal="left" vertical="center"/>
    </xf>
    <xf numFmtId="0" fontId="189" fillId="0" borderId="0" xfId="2249" applyFont="1" applyFill="1" applyBorder="1" applyAlignment="1">
      <alignment horizontal="left" vertical="center"/>
    </xf>
    <xf numFmtId="0" fontId="198" fillId="0" borderId="0" xfId="2249" applyFont="1" applyFill="1" applyBorder="1" applyAlignment="1">
      <alignment vertical="center"/>
    </xf>
    <xf numFmtId="190" fontId="194" fillId="0" borderId="6" xfId="2251" applyNumberFormat="1" applyFont="1" applyFill="1" applyBorder="1" applyAlignment="1">
      <alignment vertical="center"/>
    </xf>
    <xf numFmtId="190" fontId="194" fillId="0" borderId="6" xfId="2253" applyNumberFormat="1" applyFont="1" applyFill="1" applyBorder="1" applyAlignment="1">
      <alignment vertical="center"/>
    </xf>
    <xf numFmtId="190" fontId="194" fillId="0" borderId="0" xfId="2251" applyNumberFormat="1" applyFont="1" applyFill="1" applyAlignment="1">
      <alignment vertical="center"/>
    </xf>
    <xf numFmtId="190" fontId="194" fillId="0" borderId="0" xfId="2251" applyNumberFormat="1" applyFont="1" applyFill="1" applyBorder="1" applyAlignment="1">
      <alignment vertical="center"/>
    </xf>
    <xf numFmtId="190" fontId="198" fillId="0" borderId="0" xfId="2250" applyNumberFormat="1" applyFont="1" applyFill="1" applyBorder="1" applyAlignment="1">
      <alignment vertical="center"/>
    </xf>
    <xf numFmtId="0" fontId="199" fillId="0" borderId="0" xfId="2254" applyFont="1" applyFill="1" applyAlignment="1">
      <alignment vertical="center"/>
    </xf>
    <xf numFmtId="190" fontId="194" fillId="0" borderId="0" xfId="2252" applyNumberFormat="1" applyFont="1" applyFill="1" applyBorder="1" applyAlignment="1">
      <alignment vertical="center"/>
    </xf>
    <xf numFmtId="0" fontId="194" fillId="0" borderId="0" xfId="2249" applyFont="1" applyFill="1" applyAlignment="1">
      <alignment horizontal="center" vertical="center"/>
    </xf>
    <xf numFmtId="190" fontId="194" fillId="0" borderId="0" xfId="2252" applyNumberFormat="1" applyFont="1" applyFill="1" applyAlignment="1">
      <alignment vertical="center"/>
    </xf>
    <xf numFmtId="190" fontId="194" fillId="0" borderId="19" xfId="2251" applyNumberFormat="1" applyFont="1" applyFill="1" applyBorder="1" applyAlignment="1">
      <alignment vertical="center"/>
    </xf>
    <xf numFmtId="190" fontId="198" fillId="0" borderId="0" xfId="2249" applyNumberFormat="1" applyFont="1" applyFill="1" applyAlignment="1">
      <alignment vertical="center"/>
    </xf>
    <xf numFmtId="0" fontId="207" fillId="0" borderId="0" xfId="2249" applyFont="1" applyFill="1" applyAlignment="1">
      <alignment horizontal="center" vertical="center"/>
    </xf>
    <xf numFmtId="0" fontId="207" fillId="0" borderId="0" xfId="2249" applyFont="1" applyFill="1" applyAlignment="1">
      <alignment vertical="center"/>
    </xf>
    <xf numFmtId="0" fontId="200" fillId="0" borderId="0" xfId="2249" applyFont="1" applyFill="1" applyAlignment="1">
      <alignment vertical="center"/>
    </xf>
    <xf numFmtId="0" fontId="207" fillId="0" borderId="0" xfId="2249" quotePrefix="1" applyFont="1" applyFill="1" applyAlignment="1">
      <alignment horizontal="center" vertical="center"/>
    </xf>
    <xf numFmtId="0" fontId="207" fillId="0" borderId="0" xfId="2249" quotePrefix="1" applyFont="1" applyFill="1" applyAlignment="1">
      <alignment vertical="center"/>
    </xf>
    <xf numFmtId="190" fontId="201" fillId="0" borderId="0" xfId="778" applyNumberFormat="1" applyFont="1" applyFill="1" applyAlignment="1">
      <alignment horizontal="left"/>
    </xf>
    <xf numFmtId="43" fontId="194" fillId="0" borderId="0" xfId="764" applyFont="1" applyFill="1" applyAlignment="1"/>
    <xf numFmtId="0" fontId="193" fillId="0" borderId="0" xfId="0" applyFont="1" applyFill="1" applyAlignment="1">
      <alignment horizontal="center"/>
    </xf>
    <xf numFmtId="0" fontId="194" fillId="0" borderId="28" xfId="0" applyFont="1" applyFill="1" applyBorder="1" applyAlignment="1">
      <alignment horizontal="center"/>
    </xf>
    <xf numFmtId="0" fontId="189" fillId="0" borderId="0" xfId="0" applyFont="1" applyFill="1" applyAlignment="1">
      <alignment horizontal="left"/>
    </xf>
    <xf numFmtId="191" fontId="194" fillId="0" borderId="0" xfId="764" applyNumberFormat="1" applyFont="1" applyFill="1" applyAlignment="1">
      <alignment horizontal="right" vertical="center"/>
    </xf>
    <xf numFmtId="191" fontId="194" fillId="0" borderId="0" xfId="764" applyNumberFormat="1" applyFont="1" applyFill="1" applyBorder="1" applyAlignment="1">
      <alignment horizontal="right" vertical="center"/>
    </xf>
    <xf numFmtId="191" fontId="194" fillId="0" borderId="44" xfId="764" applyNumberFormat="1" applyFont="1" applyFill="1" applyBorder="1" applyAlignment="1">
      <alignment horizontal="right" vertical="center"/>
    </xf>
    <xf numFmtId="247" fontId="194" fillId="0" borderId="44" xfId="764" applyNumberFormat="1" applyFont="1" applyFill="1" applyBorder="1" applyAlignment="1">
      <alignment horizontal="right" vertical="center"/>
    </xf>
    <xf numFmtId="247" fontId="194" fillId="0" borderId="0" xfId="764" applyNumberFormat="1" applyFont="1" applyFill="1" applyAlignment="1">
      <alignment horizontal="right" vertical="center"/>
    </xf>
    <xf numFmtId="247" fontId="194" fillId="0" borderId="0" xfId="764" applyNumberFormat="1" applyFont="1" applyFill="1" applyBorder="1" applyAlignment="1">
      <alignment horizontal="right" vertical="center"/>
    </xf>
    <xf numFmtId="191" fontId="194" fillId="0" borderId="50" xfId="764" applyNumberFormat="1" applyFont="1" applyFill="1" applyBorder="1" applyAlignment="1">
      <alignment horizontal="right" vertical="center"/>
    </xf>
    <xf numFmtId="191" fontId="194" fillId="0" borderId="6" xfId="764" applyNumberFormat="1" applyFont="1" applyFill="1" applyBorder="1" applyAlignment="1">
      <alignment horizontal="right" vertical="center"/>
    </xf>
    <xf numFmtId="191" fontId="198" fillId="0" borderId="0" xfId="764" applyNumberFormat="1" applyFont="1" applyFill="1" applyBorder="1" applyAlignment="1">
      <alignment horizontal="right" vertical="center"/>
    </xf>
    <xf numFmtId="0" fontId="10" fillId="0" borderId="42" xfId="1902" applyBorder="1" applyAlignment="1"/>
    <xf numFmtId="0" fontId="10" fillId="0" borderId="0" xfId="1902" applyBorder="1" applyAlignment="1"/>
    <xf numFmtId="0" fontId="89" fillId="0" borderId="42" xfId="1904" applyFont="1" applyBorder="1" applyAlignment="1"/>
    <xf numFmtId="0" fontId="89" fillId="0" borderId="0" xfId="1904" applyFont="1" applyBorder="1" applyAlignment="1"/>
    <xf numFmtId="0" fontId="89" fillId="0" borderId="0" xfId="1899" applyFont="1" applyBorder="1" applyAlignment="1"/>
    <xf numFmtId="0" fontId="0" fillId="0" borderId="0" xfId="0" applyBorder="1" applyAlignment="1"/>
    <xf numFmtId="0" fontId="160" fillId="0" borderId="42" xfId="0" applyFont="1" applyBorder="1" applyAlignment="1"/>
    <xf numFmtId="0" fontId="160" fillId="0" borderId="0" xfId="0" applyFont="1" applyBorder="1" applyAlignment="1"/>
    <xf numFmtId="0" fontId="189" fillId="0" borderId="0" xfId="0" quotePrefix="1" applyFont="1" applyFill="1" applyAlignment="1">
      <alignment horizontal="center"/>
    </xf>
    <xf numFmtId="0" fontId="189" fillId="0" borderId="0" xfId="0" applyFont="1" applyFill="1" applyAlignment="1">
      <alignment horizontal="center"/>
    </xf>
    <xf numFmtId="0" fontId="196" fillId="0" borderId="0" xfId="0" applyFont="1" applyFill="1" applyAlignment="1">
      <alignment horizontal="center"/>
    </xf>
    <xf numFmtId="0" fontId="193" fillId="0" borderId="0" xfId="0" applyFont="1" applyFill="1" applyAlignment="1">
      <alignment horizontal="center"/>
    </xf>
    <xf numFmtId="0" fontId="197" fillId="0" borderId="0" xfId="1901" applyFont="1" applyFill="1" applyAlignment="1">
      <alignment horizontal="center"/>
    </xf>
    <xf numFmtId="0" fontId="194" fillId="0" borderId="28" xfId="0" applyFont="1" applyFill="1" applyBorder="1" applyAlignment="1">
      <alignment horizontal="center"/>
    </xf>
    <xf numFmtId="0" fontId="189" fillId="0" borderId="0" xfId="0" applyFont="1" applyFill="1" applyAlignment="1">
      <alignment horizontal="left"/>
    </xf>
    <xf numFmtId="0" fontId="194" fillId="0" borderId="6" xfId="0" applyFont="1" applyFill="1" applyBorder="1" applyAlignment="1">
      <alignment horizontal="center"/>
    </xf>
    <xf numFmtId="0" fontId="197" fillId="0" borderId="0" xfId="1901" applyFont="1" applyFill="1" applyAlignment="1">
      <alignment horizontal="left"/>
    </xf>
    <xf numFmtId="0" fontId="144" fillId="47" borderId="0" xfId="0" applyFont="1" applyFill="1" applyAlignment="1">
      <alignment horizontal="left" wrapText="1"/>
    </xf>
    <xf numFmtId="191" fontId="144" fillId="47" borderId="0" xfId="764" applyNumberFormat="1" applyFont="1" applyFill="1" applyAlignment="1">
      <alignment horizontal="center" vertical="center"/>
    </xf>
    <xf numFmtId="191" fontId="144" fillId="47" borderId="0" xfId="764" applyNumberFormat="1" applyFont="1" applyFill="1" applyAlignment="1">
      <alignment horizontal="right" vertical="center"/>
    </xf>
    <xf numFmtId="191" fontId="144" fillId="46" borderId="0" xfId="764" applyNumberFormat="1" applyFont="1" applyFill="1" applyAlignment="1">
      <alignment horizontal="right"/>
    </xf>
    <xf numFmtId="43" fontId="144" fillId="46" borderId="0" xfId="764" applyFont="1" applyFill="1" applyAlignment="1">
      <alignment horizontal="center"/>
    </xf>
    <xf numFmtId="0" fontId="144" fillId="0" borderId="0" xfId="0" applyFont="1" applyAlignment="1">
      <alignment horizontal="left" wrapText="1"/>
    </xf>
    <xf numFmtId="0" fontId="147" fillId="0" borderId="0" xfId="0" applyFont="1" applyAlignment="1">
      <alignment horizontal="left" vertical="top" wrapText="1"/>
    </xf>
    <xf numFmtId="0" fontId="147" fillId="0" borderId="0" xfId="0" applyFont="1" applyAlignment="1">
      <alignment horizontal="center"/>
    </xf>
    <xf numFmtId="0" fontId="144" fillId="46" borderId="28" xfId="0" applyFont="1" applyFill="1" applyBorder="1" applyAlignment="1">
      <alignment horizontal="center" vertical="center" wrapText="1"/>
    </xf>
    <xf numFmtId="0" fontId="144" fillId="46" borderId="0" xfId="0" applyFont="1" applyFill="1" applyAlignment="1">
      <alignment horizontal="left" wrapText="1"/>
    </xf>
    <xf numFmtId="0" fontId="144" fillId="46" borderId="0" xfId="0" applyFont="1" applyFill="1" applyAlignment="1">
      <alignment horizontal="left"/>
    </xf>
    <xf numFmtId="0" fontId="144" fillId="46" borderId="28" xfId="0" applyFont="1" applyFill="1" applyBorder="1" applyAlignment="1">
      <alignment horizontal="center"/>
    </xf>
    <xf numFmtId="0" fontId="144" fillId="46" borderId="0" xfId="0" applyFont="1" applyFill="1" applyAlignment="1">
      <alignment horizontal="center"/>
    </xf>
    <xf numFmtId="0" fontId="144" fillId="47" borderId="28" xfId="0" applyFont="1" applyFill="1" applyBorder="1" applyAlignment="1">
      <alignment horizontal="center" vertical="center" wrapText="1"/>
    </xf>
    <xf numFmtId="0" fontId="144" fillId="0" borderId="28" xfId="0" applyFont="1" applyBorder="1" applyAlignment="1">
      <alignment horizontal="center"/>
    </xf>
    <xf numFmtId="0" fontId="144" fillId="0" borderId="0" xfId="0" applyFont="1" applyAlignment="1">
      <alignment horizontal="left"/>
    </xf>
    <xf numFmtId="0" fontId="147" fillId="0" borderId="28" xfId="0" applyFont="1" applyBorder="1" applyAlignment="1">
      <alignment horizontal="center" vertical="center" wrapText="1"/>
    </xf>
    <xf numFmtId="0" fontId="150" fillId="0" borderId="0" xfId="0" applyFont="1" applyAlignment="1">
      <alignment horizontal="left" indent="2"/>
    </xf>
    <xf numFmtId="0" fontId="144" fillId="0" borderId="0" xfId="0" applyFont="1" applyBorder="1" applyAlignment="1">
      <alignment horizontal="left" indent="2"/>
    </xf>
    <xf numFmtId="0" fontId="144" fillId="0" borderId="0" xfId="0" applyFont="1" applyBorder="1" applyAlignment="1">
      <alignment horizontal="center" vertical="center" wrapText="1"/>
    </xf>
    <xf numFmtId="0" fontId="144" fillId="0" borderId="0" xfId="0" applyFont="1" applyAlignment="1">
      <alignment horizontal="center"/>
    </xf>
    <xf numFmtId="49" fontId="144" fillId="0" borderId="28" xfId="0" applyNumberFormat="1" applyFont="1" applyBorder="1" applyAlignment="1">
      <alignment horizontal="center" vertical="center" wrapText="1"/>
    </xf>
    <xf numFmtId="0" fontId="144" fillId="47" borderId="0" xfId="0" applyFont="1" applyFill="1" applyAlignment="1">
      <alignment horizontal="left" vertical="center"/>
    </xf>
    <xf numFmtId="0" fontId="144" fillId="0" borderId="28" xfId="0" applyFont="1" applyBorder="1" applyAlignment="1">
      <alignment horizontal="center" vertical="center" wrapText="1"/>
    </xf>
    <xf numFmtId="0" fontId="150" fillId="59" borderId="0" xfId="0" applyFont="1" applyFill="1" applyBorder="1" applyAlignment="1">
      <alignment horizontal="left" indent="2"/>
    </xf>
    <xf numFmtId="49" fontId="144" fillId="46" borderId="28" xfId="0" applyNumberFormat="1" applyFont="1" applyFill="1" applyBorder="1" applyAlignment="1">
      <alignment horizontal="center"/>
    </xf>
    <xf numFmtId="0" fontId="144" fillId="46" borderId="50" xfId="0" applyFont="1" applyFill="1" applyBorder="1" applyAlignment="1">
      <alignment horizontal="center"/>
    </xf>
    <xf numFmtId="0" fontId="144" fillId="47" borderId="28" xfId="0" applyFont="1" applyFill="1" applyBorder="1" applyAlignment="1">
      <alignment horizontal="center"/>
    </xf>
    <xf numFmtId="0" fontId="144" fillId="46" borderId="0" xfId="0" applyFont="1" applyFill="1" applyAlignment="1">
      <alignment horizontal="left" wrapText="1" indent="2"/>
    </xf>
    <xf numFmtId="0" fontId="193" fillId="0" borderId="0" xfId="0" applyFont="1" applyFill="1" applyAlignment="1">
      <alignment horizontal="center" vertical="center"/>
    </xf>
    <xf numFmtId="0" fontId="193" fillId="0" borderId="0" xfId="1696" quotePrefix="1" applyFont="1" applyFill="1" applyBorder="1" applyAlignment="1">
      <alignment horizontal="center" vertical="center"/>
    </xf>
    <xf numFmtId="0" fontId="193" fillId="0" borderId="0" xfId="1696" applyFont="1" applyFill="1" applyBorder="1" applyAlignment="1">
      <alignment horizontal="center" vertical="center"/>
    </xf>
    <xf numFmtId="0" fontId="194" fillId="0" borderId="6" xfId="0" applyFont="1" applyFill="1" applyBorder="1" applyAlignment="1">
      <alignment horizontal="center" vertical="center"/>
    </xf>
    <xf numFmtId="0" fontId="193" fillId="0" borderId="0" xfId="1696" applyFont="1" applyFill="1" applyAlignment="1">
      <alignment horizontal="center" vertical="center"/>
    </xf>
    <xf numFmtId="0" fontId="189" fillId="0" borderId="0" xfId="1696" quotePrefix="1" applyFont="1" applyFill="1" applyAlignment="1">
      <alignment horizontal="center" vertical="center"/>
    </xf>
    <xf numFmtId="49" fontId="201" fillId="0" borderId="28" xfId="1895" applyNumberFormat="1" applyFont="1" applyFill="1" applyBorder="1" applyAlignment="1">
      <alignment horizontal="center" vertical="center"/>
    </xf>
    <xf numFmtId="0" fontId="201" fillId="0" borderId="6" xfId="1895" applyFont="1" applyFill="1" applyBorder="1" applyAlignment="1">
      <alignment horizontal="center" vertical="center"/>
    </xf>
    <xf numFmtId="0" fontId="193" fillId="0" borderId="0" xfId="1900" quotePrefix="1" applyFont="1" applyFill="1" applyAlignment="1">
      <alignment horizontal="center" vertical="center"/>
    </xf>
    <xf numFmtId="0" fontId="193" fillId="0" borderId="0" xfId="1900" applyFont="1" applyFill="1" applyAlignment="1">
      <alignment horizontal="center" vertical="center"/>
    </xf>
    <xf numFmtId="0" fontId="193" fillId="0" borderId="0" xfId="1895" applyFont="1" applyFill="1" applyAlignment="1">
      <alignment horizontal="center" vertical="center"/>
    </xf>
    <xf numFmtId="0" fontId="201" fillId="0" borderId="28" xfId="1696" applyFont="1" applyFill="1" applyBorder="1" applyAlignment="1">
      <alignment horizontal="center" vertical="center" wrapText="1"/>
    </xf>
    <xf numFmtId="0" fontId="201" fillId="0" borderId="6" xfId="1696" applyFont="1" applyFill="1" applyBorder="1" applyAlignment="1">
      <alignment horizontal="center" vertical="center" wrapText="1"/>
    </xf>
    <xf numFmtId="0" fontId="193" fillId="0" borderId="0" xfId="1696" quotePrefix="1" applyFont="1" applyFill="1" applyAlignment="1">
      <alignment horizontal="center" vertical="center"/>
    </xf>
    <xf numFmtId="0" fontId="189" fillId="0" borderId="0" xfId="2249" quotePrefix="1" applyFont="1" applyFill="1" applyAlignment="1">
      <alignment horizontal="center" vertical="center"/>
    </xf>
    <xf numFmtId="0" fontId="194" fillId="0" borderId="0" xfId="2249" applyFont="1" applyFill="1" applyAlignment="1">
      <alignment horizontal="center" vertical="center"/>
    </xf>
    <xf numFmtId="0" fontId="193" fillId="0" borderId="0" xfId="2249" applyFont="1" applyFill="1" applyAlignment="1">
      <alignment horizontal="center" vertical="center"/>
    </xf>
    <xf numFmtId="0" fontId="193" fillId="0" borderId="0" xfId="2250" quotePrefix="1" applyFont="1" applyFill="1" applyAlignment="1">
      <alignment horizontal="center" vertical="center"/>
    </xf>
    <xf numFmtId="0" fontId="193" fillId="0" borderId="0" xfId="2250" applyFont="1" applyFill="1" applyAlignment="1">
      <alignment horizontal="center" vertical="center"/>
    </xf>
    <xf numFmtId="0" fontId="194" fillId="0" borderId="28" xfId="2249" applyFont="1" applyFill="1" applyBorder="1" applyAlignment="1">
      <alignment horizontal="center" vertical="center"/>
    </xf>
    <xf numFmtId="0" fontId="194" fillId="0" borderId="6" xfId="2249" applyFont="1" applyFill="1" applyBorder="1" applyAlignment="1">
      <alignment horizontal="center" vertical="center"/>
    </xf>
    <xf numFmtId="0" fontId="194" fillId="0" borderId="28" xfId="1895" applyFont="1" applyFill="1" applyBorder="1" applyAlignment="1">
      <alignment horizontal="center" vertical="center"/>
    </xf>
  </cellXfs>
  <cellStyles count="2255">
    <cellStyle name=" a specified number of montd" xfId="1"/>
    <cellStyle name=" a specified number of montd 2" xfId="2"/>
    <cellStyle name=" before or after a specified number of montd" xfId="3"/>
    <cellStyle name=" before or after a specified number of montd 2" xfId="4"/>
    <cellStyle name=" between two dateœ" xfId="5"/>
    <cellStyle name=" between two dateœ 2" xfId="6"/>
    <cellStyle name=" of whole workdays between two dateœ" xfId="7"/>
    <cellStyle name=" of whole workdays between two dateœ 2" xfId="8"/>
    <cellStyle name="??" xfId="9"/>
    <cellStyle name="?? [0.00]_Book2 ??? 2" xfId="10"/>
    <cellStyle name="?? [0]_PERSONAL" xfId="11"/>
    <cellStyle name="?? 2" xfId="12"/>
    <cellStyle name="?? 3" xfId="13"/>
    <cellStyle name="???" xfId="14"/>
    <cellStyle name="???? [0.00]_Person" xfId="15"/>
    <cellStyle name="??????????????????? [0]_PERSONAL" xfId="16"/>
    <cellStyle name="???????????????????_PERSONAL" xfId="17"/>
    <cellStyle name="????_Person" xfId="18"/>
    <cellStyle name="???[0]_liz-ss" xfId="19"/>
    <cellStyle name="???_liz-ss" xfId="20"/>
    <cellStyle name="??_Book2 ??? 2" xfId="21"/>
    <cellStyle name="?W?_DLV" xfId="22"/>
    <cellStyle name="^6A_x0001_" xfId="23"/>
    <cellStyle name="_4005-1 Land Deposit-Q2'13" xfId="24"/>
    <cellStyle name="_4005-1 Land Deposit-Q2'13 2" xfId="25"/>
    <cellStyle name="_4005-1 Land Deposit-Q2'13_FS Richy Place YE'13 (26.02.14) CF" xfId="26"/>
    <cellStyle name="_4005-1 Land Deposit-Q2'13_FS Richy Place YE'13 (26.02.14) CF 2" xfId="27"/>
    <cellStyle name="_Action paln November Easy Buy ซื้อหนี้" xfId="28"/>
    <cellStyle name="_Action paln November Easy Buy ซื้อหนี้_Budget Expense 2008 JMT - Revised Q3 (from JMT K.Ji)" xfId="29"/>
    <cellStyle name="_Action paln November Easy Buy ซื้อหนี้_Budget Expense 2008 JMT - Revised Q3 (from JMT K.Ji) 2" xfId="30"/>
    <cellStyle name="_Action paln November Easy Buy ซื้อหนี้_Budget Expense 2008 JMT - Revised Q3 (from JMT K.Ji)_FS Richy Place Q3'13 (10.11.13)" xfId="31"/>
    <cellStyle name="_Action paln November Easy Buy ซื้อหนี้_Budget Expense 2008 JMT - Revised Q3 (from JMT K.Ji)_FS Richy Place YE'13 (26.02.14) CF" xfId="32"/>
    <cellStyle name="_Action paln November Easy Buy ซื้อหนี้_Budget Expense 2008 JMT - Revised Q3 (from JMT K.Ji)_FS_Richy Place YE'12 Update (Revised 15.11.13)" xfId="33"/>
    <cellStyle name="_Action paln November Easy Buy ซื้อหนี้_FS Richy Place Q3'13 (10.11.13)" xfId="34"/>
    <cellStyle name="_Action paln November Easy Buy ซื้อหนี้_FS Richy Place Q3'13 (10.11.13) 2" xfId="35"/>
    <cellStyle name="_Action paln November Easy Buy ซื้อหนี้_FS_Richy Place YE'12 Update (Revised 15.11.13)" xfId="36"/>
    <cellStyle name="_Action paln November Easy Buy ซื้อหนี้_FS_Richy Place YE'12 Update (Revised 15.11.13) 2" xfId="37"/>
    <cellStyle name="_Action paln November Easy Buy ซื้อหนี้_Portfolio 2009(original 1)" xfId="38"/>
    <cellStyle name="_Action paln November Easy Buy ซื้อหนี้_Portfolio 2009(original 1) 2" xfId="39"/>
    <cellStyle name="_Action paln November Easy Buy ซื้อหนี้_Portfolio 2009(original 1)_FS Richy Place Q3'13 (10.11.13)" xfId="40"/>
    <cellStyle name="_Action paln November Easy Buy ซื้อหนี้_Portfolio 2009(original 1)_FS Richy Place YE'13 (26.02.14) CF" xfId="41"/>
    <cellStyle name="_Action paln November Easy Buy ซื้อหนี้_Portfolio 2009(original 1)_FS_Richy Place YE'12 Update (Revised 15.11.13)" xfId="42"/>
    <cellStyle name="_Action paln November Easy Buy ซื้อหนี้_งบปี 55 เทียบ ปี 56 ไตรมาส 3" xfId="43"/>
    <cellStyle name="_Book1" xfId="44"/>
    <cellStyle name="_Cash Flow WP - Q412 update" xfId="45"/>
    <cellStyle name="_Cash Flow WP - Q412 update_FS Richy Place Q3'13 (10.11.13)" xfId="46"/>
    <cellStyle name="_Cash Flow WP - Q412 update_FS Richy Place Q3'13 (10.11.13)_FS Richy Place YE'13 (26.02.14) CF" xfId="47"/>
    <cellStyle name="_Cash Flow WP - Q412 update_FS_Richy Place YE'12 Update (Revised 15.11.13)" xfId="48"/>
    <cellStyle name="_Cash Flow WP - Q412 update_FS_Richy Place YE'12 Update (Revised 15.11.13)_FS Richy Place YE'13 (26.02.14) CF" xfId="49"/>
    <cellStyle name="_Cash Flow WP - Q412 update_งบปี 55 เทียบ ปี 56 ไตรมาส 3" xfId="50"/>
    <cellStyle name="_Commision  NFS 032008" xfId="51"/>
    <cellStyle name="_Daily Performance Cetelem Feb08 (1)" xfId="52"/>
    <cellStyle name="_Daily Performance Cetelem Feb08 (1) (1)" xfId="53"/>
    <cellStyle name="_Daily Performance Cetelem Feb08 (1) (1) 2" xfId="54"/>
    <cellStyle name="_Daily Performance Cetelem Feb08 (1) (1)_Budget Expense 2008 JMT - Revised Q3 (from JMT K.Ji)" xfId="55"/>
    <cellStyle name="_Daily Performance Cetelem Feb08 (1) (1)_FS Richy Place Q3'13 (10.11.13)" xfId="56"/>
    <cellStyle name="_Daily Performance Cetelem Feb08 (1) (1)_FS Richy Place Q3'13 (10.11.13) 2" xfId="57"/>
    <cellStyle name="_Daily Performance Cetelem Feb08 (1) (1)_FS Richy Place Q3'13 (10.11.13)_FS Richy Place YE'13 (26.02.14) CF" xfId="58"/>
    <cellStyle name="_Daily Performance Cetelem Feb08 (1) (1)_FS Richy Place Q3'13 (10.11.13)_FS Richy Place YE'13 (26.02.14) CF 2" xfId="59"/>
    <cellStyle name="_Daily Performance Cetelem Feb08 (1) (1)_FS Richy Place YE'13 (26.02.14) CF" xfId="60"/>
    <cellStyle name="_Daily Performance Cetelem Feb08 (1) (1)_FS_Richy Place YE'12 Update (Revised 15.11.13)" xfId="61"/>
    <cellStyle name="_Daily Performance Cetelem Feb08 (1) (1)_FS_Richy Place YE'12 Update (Revised 15.11.13) 2" xfId="62"/>
    <cellStyle name="_Daily Performance Cetelem Feb08 (1) (1)_FS_Richy Place YE'12 Update (Revised 15.11.13)_FS Richy Place YE'13 (26.02.14) CF" xfId="63"/>
    <cellStyle name="_Daily Performance Cetelem Feb08 (1) (1)_FS_Richy Place YE'12 Update (Revised 15.11.13)_FS Richy Place YE'13 (26.02.14) CF 2" xfId="64"/>
    <cellStyle name="_Daily Performance Cetelem Feb08 (1) (1)_Portfolio 2008 for auditor" xfId="65"/>
    <cellStyle name="_Daily Performance Cetelem Feb08 (1) (1)_Portfolio 2008 for auditor 2" xfId="66"/>
    <cellStyle name="_Daily Performance Cetelem Feb08 (1) (1)_Portfolio 2008 for auditor_FS Richy Place Q3'13 (10.11.13)" xfId="67"/>
    <cellStyle name="_Daily Performance Cetelem Feb08 (1) (1)_Portfolio 2008 for auditor_FS Richy Place Q3'13 (10.11.13) 2" xfId="68"/>
    <cellStyle name="_Daily Performance Cetelem Feb08 (1) (1)_Portfolio 2008 for auditor_FS Richy Place YE'13 (26.02.14) CF" xfId="69"/>
    <cellStyle name="_Daily Performance Cetelem Feb08 (1) (1)_Portfolio 2008 for auditor_FS_Richy Place YE'12 Update (Revised 15.11.13)" xfId="70"/>
    <cellStyle name="_Daily Performance Cetelem Feb08 (1) (1)_Portfolio 2008 for auditor_FS_Richy Place YE'12 Update (Revised 15.11.13) 2" xfId="71"/>
    <cellStyle name="_Daily Performance Cetelem Feb08 (1) (1)_Portfolio 2008 for auditor_งบปี 55 เทียบ ปี 56 ไตรมาส 3" xfId="72"/>
    <cellStyle name="_Daily Performance Cetelem Feb08 (1) (1)_Portfolio 2009(original 1)" xfId="73"/>
    <cellStyle name="_Daily Performance Cetelem Feb08 (1) (1)_งบปี 55 เทียบ ปี 56 ไตรมาส 3" xfId="74"/>
    <cellStyle name="_Daily Performance Cetelem Feb08 (1) 10" xfId="75"/>
    <cellStyle name="_Daily Performance Cetelem Feb08 (1) 11" xfId="76"/>
    <cellStyle name="_Daily Performance Cetelem Feb08 (1) 12" xfId="77"/>
    <cellStyle name="_Daily Performance Cetelem Feb08 (1) 13" xfId="78"/>
    <cellStyle name="_Daily Performance Cetelem Feb08 (1) 14" xfId="79"/>
    <cellStyle name="_Daily Performance Cetelem Feb08 (1) 15" xfId="80"/>
    <cellStyle name="_Daily Performance Cetelem Feb08 (1) 16" xfId="81"/>
    <cellStyle name="_Daily Performance Cetelem Feb08 (1) 17" xfId="82"/>
    <cellStyle name="_Daily Performance Cetelem Feb08 (1) 18" xfId="83"/>
    <cellStyle name="_Daily Performance Cetelem Feb08 (1) 19" xfId="84"/>
    <cellStyle name="_Daily Performance Cetelem Feb08 (1) 2" xfId="85"/>
    <cellStyle name="_Daily Performance Cetelem Feb08 (1) 20" xfId="86"/>
    <cellStyle name="_Daily Performance Cetelem Feb08 (1) 21" xfId="87"/>
    <cellStyle name="_Daily Performance Cetelem Feb08 (1) 22" xfId="88"/>
    <cellStyle name="_Daily Performance Cetelem Feb08 (1) 23" xfId="89"/>
    <cellStyle name="_Daily Performance Cetelem Feb08 (1) 24" xfId="90"/>
    <cellStyle name="_Daily Performance Cetelem Feb08 (1) 25" xfId="91"/>
    <cellStyle name="_Daily Performance Cetelem Feb08 (1) 26" xfId="92"/>
    <cellStyle name="_Daily Performance Cetelem Feb08 (1) 27" xfId="93"/>
    <cellStyle name="_Daily Performance Cetelem Feb08 (1) 28" xfId="94"/>
    <cellStyle name="_Daily Performance Cetelem Feb08 (1) 29" xfId="95"/>
    <cellStyle name="_Daily Performance Cetelem Feb08 (1) 3" xfId="96"/>
    <cellStyle name="_Daily Performance Cetelem Feb08 (1) 30" xfId="97"/>
    <cellStyle name="_Daily Performance Cetelem Feb08 (1) 31" xfId="98"/>
    <cellStyle name="_Daily Performance Cetelem Feb08 (1) 32" xfId="99"/>
    <cellStyle name="_Daily Performance Cetelem Feb08 (1) 33" xfId="100"/>
    <cellStyle name="_Daily Performance Cetelem Feb08 (1) 34" xfId="101"/>
    <cellStyle name="_Daily Performance Cetelem Feb08 (1) 35" xfId="102"/>
    <cellStyle name="_Daily Performance Cetelem Feb08 (1) 36" xfId="103"/>
    <cellStyle name="_Daily Performance Cetelem Feb08 (1) 37" xfId="104"/>
    <cellStyle name="_Daily Performance Cetelem Feb08 (1) 38" xfId="105"/>
    <cellStyle name="_Daily Performance Cetelem Feb08 (1) 39" xfId="106"/>
    <cellStyle name="_Daily Performance Cetelem Feb08 (1) 4" xfId="107"/>
    <cellStyle name="_Daily Performance Cetelem Feb08 (1) 5" xfId="108"/>
    <cellStyle name="_Daily Performance Cetelem Feb08 (1) 6" xfId="109"/>
    <cellStyle name="_Daily Performance Cetelem Feb08 (1) 7" xfId="110"/>
    <cellStyle name="_Daily Performance Cetelem Feb08 (1) 8" xfId="111"/>
    <cellStyle name="_Daily Performance Cetelem Feb08 (1) 9" xfId="112"/>
    <cellStyle name="_Daily Performance Cetelem Feb08 (1)_Budget Expense 2008 JMT - Revised Q3 (from JMT K.Ji)" xfId="113"/>
    <cellStyle name="_Daily Performance Cetelem Feb08 (1)_FS Richy Place Q3'13 (10.11.13)" xfId="114"/>
    <cellStyle name="_Daily Performance Cetelem Feb08 (1)_FS Richy Place Q3'13 (10.11.13) 2" xfId="115"/>
    <cellStyle name="_Daily Performance Cetelem Feb08 (1)_FS Richy Place Q3'13 (10.11.13)_FS Richy Place YE'13 (26.02.14) CF" xfId="116"/>
    <cellStyle name="_Daily Performance Cetelem Feb08 (1)_FS Richy Place Q3'13 (10.11.13)_FS Richy Place YE'13 (26.02.14) CF 2" xfId="117"/>
    <cellStyle name="_Daily Performance Cetelem Feb08 (1)_FS Richy Place YE'13 (26.02.14) CF" xfId="118"/>
    <cellStyle name="_Daily Performance Cetelem Feb08 (1)_FS_Richy Place YE'12 Update (Revised 15.11.13)" xfId="119"/>
    <cellStyle name="_Daily Performance Cetelem Feb08 (1)_FS_Richy Place YE'12 Update (Revised 15.11.13) 2" xfId="120"/>
    <cellStyle name="_Daily Performance Cetelem Feb08 (1)_FS_Richy Place YE'12 Update (Revised 15.11.13)_FS Richy Place YE'13 (26.02.14) CF" xfId="121"/>
    <cellStyle name="_Daily Performance Cetelem Feb08 (1)_FS_Richy Place YE'12 Update (Revised 15.11.13)_FS Richy Place YE'13 (26.02.14) CF 2" xfId="122"/>
    <cellStyle name="_Daily Performance Cetelem Feb08 (1)_Portfolio 2008 for auditor" xfId="123"/>
    <cellStyle name="_Daily Performance Cetelem Feb08 (1)_Portfolio 2008 for auditor 2" xfId="124"/>
    <cellStyle name="_Daily Performance Cetelem Feb08 (1)_Portfolio 2008 for auditor_FS Richy Place Q3'13 (10.11.13)" xfId="125"/>
    <cellStyle name="_Daily Performance Cetelem Feb08 (1)_Portfolio 2008 for auditor_FS Richy Place Q3'13 (10.11.13) 2" xfId="126"/>
    <cellStyle name="_Daily Performance Cetelem Feb08 (1)_Portfolio 2008 for auditor_FS Richy Place YE'13 (26.02.14) CF" xfId="127"/>
    <cellStyle name="_Daily Performance Cetelem Feb08 (1)_Portfolio 2008 for auditor_FS_Richy Place YE'12 Update (Revised 15.11.13)" xfId="128"/>
    <cellStyle name="_Daily Performance Cetelem Feb08 (1)_Portfolio 2008 for auditor_FS_Richy Place YE'12 Update (Revised 15.11.13) 2" xfId="129"/>
    <cellStyle name="_Daily Performance Cetelem Feb08 (1)_Portfolio 2008 for auditor_งบปี 55 เทียบ ปี 56 ไตรมาส 3" xfId="130"/>
    <cellStyle name="_Daily Performance Cetelem Feb08 (1)_Portfolio 2009(original 1)" xfId="131"/>
    <cellStyle name="_Daily Performance Cetelem Feb08 (1)_งบปี 55 เทียบ ปี 56 ไตรมาส 3" xfId="132"/>
    <cellStyle name="_Daily performance Report AEON 25%35% 16-06-2007-2" xfId="133"/>
    <cellStyle name="_Daily performance Report AEON 25%35% 16-06-2007-2 2" xfId="134"/>
    <cellStyle name="_Daily performance Report AEON 25%35% 16-06-2007-2_Budget 2008" xfId="135"/>
    <cellStyle name="_Daily performance Report AEON 25%35% 16-06-2007-2_Budget 2008_Portfolio 2008(original)" xfId="136"/>
    <cellStyle name="_Daily performance Report AEON 25%35% 16-06-2007-2_Budget Expense 2008 JMT - Revised Q3 (from JMT K.Ji)" xfId="137"/>
    <cellStyle name="_Daily performance Report AEON 25%35% 16-06-2007-2_Budget P&amp;L 2008 JMT - Revised 1 (4)" xfId="138"/>
    <cellStyle name="_Daily performance Report AEON 25%35% 16-06-2007-2_Budget P&amp;L 2008 JMT - Revised 1 (4)_Portfolio 2008(original)" xfId="139"/>
    <cellStyle name="_Daily performance Report AEON 25%35% 16-06-2007-2_FS Richy Place Q3'13 (10.11.13)" xfId="140"/>
    <cellStyle name="_Daily performance Report AEON 25%35% 16-06-2007-2_FS Richy Place Q3'13 (10.11.13) 2" xfId="141"/>
    <cellStyle name="_Daily performance Report AEON 25%35% 16-06-2007-2_FS Richy Place Q3'13 (10.11.13)_FS Richy Place YE'13 (26.02.14) CF" xfId="142"/>
    <cellStyle name="_Daily performance Report AEON 25%35% 16-06-2007-2_FS Richy Place Q3'13 (10.11.13)_FS Richy Place YE'13 (26.02.14) CF 2" xfId="143"/>
    <cellStyle name="_Daily performance Report AEON 25%35% 16-06-2007-2_FS Richy Place YE'13 (26.02.14) CF" xfId="144"/>
    <cellStyle name="_Daily performance Report AEON 25%35% 16-06-2007-2_FS_Richy Place YE'12 Update (Revised 15.11.13)" xfId="145"/>
    <cellStyle name="_Daily performance Report AEON 25%35% 16-06-2007-2_FS_Richy Place YE'12 Update (Revised 15.11.13) 2" xfId="146"/>
    <cellStyle name="_Daily performance Report AEON 25%35% 16-06-2007-2_FS_Richy Place YE'12 Update (Revised 15.11.13)_FS Richy Place YE'13 (26.02.14) CF" xfId="147"/>
    <cellStyle name="_Daily performance Report AEON 25%35% 16-06-2007-2_FS_Richy Place YE'12 Update (Revised 15.11.13)_FS Richy Place YE'13 (26.02.14) CF 2" xfId="148"/>
    <cellStyle name="_Daily performance Report AEON 25%35% 16-06-2007-2_KPI Collector" xfId="149"/>
    <cellStyle name="_Daily performance Report AEON 25%35% 16-06-2007-2_KPI Collector 2" xfId="150"/>
    <cellStyle name="_Daily performance Report AEON 25%35% 16-06-2007-2_KPI Collector.xls1" xfId="151"/>
    <cellStyle name="_Daily performance Report AEON 25%35% 16-06-2007-2_KPI Collector.xls1 2" xfId="152"/>
    <cellStyle name="_Daily performance Report AEON 25%35% 16-06-2007-2_KPI Collector.xls1_Budget 2008" xfId="153"/>
    <cellStyle name="_Daily performance Report AEON 25%35% 16-06-2007-2_KPI Collector.xls1_Budget 2008_Portfolio 2008(original)" xfId="154"/>
    <cellStyle name="_Daily performance Report AEON 25%35% 16-06-2007-2_KPI Collector.xls1_Budget Expense 2008 JMT - Revised Q3 (from JMT K.Ji)" xfId="155"/>
    <cellStyle name="_Daily performance Report AEON 25%35% 16-06-2007-2_KPI Collector.xls1_Budget P&amp;L 2008 JMT - Revised 1 (4)" xfId="156"/>
    <cellStyle name="_Daily performance Report AEON 25%35% 16-06-2007-2_KPI Collector.xls1_Budget P&amp;L 2008 JMT - Revised 1 (4)_Portfolio 2008(original)" xfId="157"/>
    <cellStyle name="_Daily performance Report AEON 25%35% 16-06-2007-2_KPI Collector.xls1_FS Richy Place Q3'13 (10.11.13)" xfId="158"/>
    <cellStyle name="_Daily performance Report AEON 25%35% 16-06-2007-2_KPI Collector.xls1_FS Richy Place Q3'13 (10.11.13) 2" xfId="159"/>
    <cellStyle name="_Daily performance Report AEON 25%35% 16-06-2007-2_KPI Collector.xls1_FS Richy Place YE'13 (26.02.14) CF" xfId="160"/>
    <cellStyle name="_Daily performance Report AEON 25%35% 16-06-2007-2_KPI Collector.xls1_FS_Richy Place YE'12 Update (Revised 15.11.13)" xfId="161"/>
    <cellStyle name="_Daily performance Report AEON 25%35% 16-06-2007-2_KPI Collector.xls1_FS_Richy Place YE'12 Update (Revised 15.11.13) 2" xfId="162"/>
    <cellStyle name="_Daily performance Report AEON 25%35% 16-06-2007-2_KPI Collector.xls1_Portfolio 2009(original 1)" xfId="163"/>
    <cellStyle name="_Daily performance Report AEON 25%35% 16-06-2007-2_KPI Collector.xls1_Revise  Budget 2008.xls#1" xfId="164"/>
    <cellStyle name="_Daily performance Report AEON 25%35% 16-06-2007-2_KPI Collector.xls1_Revise  Budget 2008.xls#1_Portfolio 2008(original)" xfId="165"/>
    <cellStyle name="_Daily performance Report AEON 25%35% 16-06-2007-2_KPI Collector.xls1_Revise CTB  CTM  0#1" xfId="166"/>
    <cellStyle name="_Daily performance Report AEON 25%35% 16-06-2007-2_KPI Collector.xls1_Revise CTB  CTM  0#1_Portfolio 2008(original)" xfId="167"/>
    <cellStyle name="_Daily performance Report AEON 25%35% 16-06-2007-2_KPI Collector.xls1_update performace 8 apr 08" xfId="168"/>
    <cellStyle name="_Daily performance Report AEON 25%35% 16-06-2007-2_KPI Collector.xls1_update performace 8 apr 08 2" xfId="169"/>
    <cellStyle name="_Daily performance Report AEON 25%35% 16-06-2007-2_KPI Collector.xls1_update performace 8 apr 08_Budget Expense 2008 JMT - Revised Q3 (from JMT K.Ji)" xfId="170"/>
    <cellStyle name="_Daily performance Report AEON 25%35% 16-06-2007-2_KPI Collector.xls1_update performace 8 apr 08_FS Richy Place Q3'13 (10.11.13)" xfId="171"/>
    <cellStyle name="_Daily performance Report AEON 25%35% 16-06-2007-2_KPI Collector.xls1_update performace 8 apr 08_FS Richy Place Q3'13 (10.11.13) 2" xfId="172"/>
    <cellStyle name="_Daily performance Report AEON 25%35% 16-06-2007-2_KPI Collector.xls1_update performace 8 apr 08_FS Richy Place YE'13 (26.02.14) CF" xfId="173"/>
    <cellStyle name="_Daily performance Report AEON 25%35% 16-06-2007-2_KPI Collector.xls1_update performace 8 apr 08_FS_Richy Place YE'12 Update (Revised 15.11.13)" xfId="174"/>
    <cellStyle name="_Daily performance Report AEON 25%35% 16-06-2007-2_KPI Collector.xls1_update performace 8 apr 08_FS_Richy Place YE'12 Update (Revised 15.11.13) 2" xfId="175"/>
    <cellStyle name="_Daily performance Report AEON 25%35% 16-06-2007-2_KPI Collector.xls1_update performace 8 apr 08_Portfolio 2009(original 1)" xfId="176"/>
    <cellStyle name="_Daily performance Report AEON 25%35% 16-06-2007-2_KPI Collector.xls1_update performace 8 apr 08_งบปี 55 เทียบ ปี 56 ไตรมาส 3" xfId="177"/>
    <cellStyle name="_Daily performance Report AEON 25%35% 16-06-2007-2_KPI Collector.xls1_งบปี 55 เทียบ ปี 56 ไตรมาส 3" xfId="178"/>
    <cellStyle name="_Daily performance Report AEON 25%35% 16-06-2007-2_KPI Collector_Budget 2008" xfId="179"/>
    <cellStyle name="_Daily performance Report AEON 25%35% 16-06-2007-2_KPI Collector_Budget 2008_Portfolio 2008(original)" xfId="180"/>
    <cellStyle name="_Daily performance Report AEON 25%35% 16-06-2007-2_KPI Collector_Budget Expense 2008 JMT - Revised Q3 (from JMT K.Ji)" xfId="181"/>
    <cellStyle name="_Daily performance Report AEON 25%35% 16-06-2007-2_KPI Collector_Budget P&amp;L 2008 JMT - Revised 1 (4)" xfId="182"/>
    <cellStyle name="_Daily performance Report AEON 25%35% 16-06-2007-2_KPI Collector_Budget P&amp;L 2008 JMT - Revised 1 (4)_Portfolio 2008(original)" xfId="183"/>
    <cellStyle name="_Daily performance Report AEON 25%35% 16-06-2007-2_KPI Collector_FS Richy Place Q3'13 (10.11.13)" xfId="184"/>
    <cellStyle name="_Daily performance Report AEON 25%35% 16-06-2007-2_KPI Collector_FS Richy Place Q3'13 (10.11.13) 2" xfId="185"/>
    <cellStyle name="_Daily performance Report AEON 25%35% 16-06-2007-2_KPI Collector_FS Richy Place YE'13 (26.02.14) CF" xfId="186"/>
    <cellStyle name="_Daily performance Report AEON 25%35% 16-06-2007-2_KPI Collector_FS_Richy Place YE'12 Update (Revised 15.11.13)" xfId="187"/>
    <cellStyle name="_Daily performance Report AEON 25%35% 16-06-2007-2_KPI Collector_FS_Richy Place YE'12 Update (Revised 15.11.13) 2" xfId="188"/>
    <cellStyle name="_Daily performance Report AEON 25%35% 16-06-2007-2_KPI Collector_Portfolio 2009(original 1)" xfId="189"/>
    <cellStyle name="_Daily performance Report AEON 25%35% 16-06-2007-2_KPI Collector_Revise  Budget 2008.xls#1" xfId="190"/>
    <cellStyle name="_Daily performance Report AEON 25%35% 16-06-2007-2_KPI Collector_Revise  Budget 2008.xls#1_Portfolio 2008(original)" xfId="191"/>
    <cellStyle name="_Daily performance Report AEON 25%35% 16-06-2007-2_KPI Collector_Revise CTB  CTM  0#1" xfId="192"/>
    <cellStyle name="_Daily performance Report AEON 25%35% 16-06-2007-2_KPI Collector_Revise CTB  CTM  0#1_Portfolio 2008(original)" xfId="193"/>
    <cellStyle name="_Daily performance Report AEON 25%35% 16-06-2007-2_KPI Collector_update performace 8 apr 08" xfId="194"/>
    <cellStyle name="_Daily performance Report AEON 25%35% 16-06-2007-2_KPI Collector_update performace 8 apr 08 2" xfId="195"/>
    <cellStyle name="_Daily performance Report AEON 25%35% 16-06-2007-2_KPI Collector_update performace 8 apr 08_Budget Expense 2008 JMT - Revised Q3 (from JMT K.Ji)" xfId="196"/>
    <cellStyle name="_Daily performance Report AEON 25%35% 16-06-2007-2_KPI Collector_update performace 8 apr 08_FS Richy Place Q3'13 (10.11.13)" xfId="197"/>
    <cellStyle name="_Daily performance Report AEON 25%35% 16-06-2007-2_KPI Collector_update performace 8 apr 08_FS Richy Place Q3'13 (10.11.13) 2" xfId="198"/>
    <cellStyle name="_Daily performance Report AEON 25%35% 16-06-2007-2_KPI Collector_update performace 8 apr 08_FS Richy Place YE'13 (26.02.14) CF" xfId="199"/>
    <cellStyle name="_Daily performance Report AEON 25%35% 16-06-2007-2_KPI Collector_update performace 8 apr 08_FS_Richy Place YE'12 Update (Revised 15.11.13)" xfId="200"/>
    <cellStyle name="_Daily performance Report AEON 25%35% 16-06-2007-2_KPI Collector_update performace 8 apr 08_FS_Richy Place YE'12 Update (Revised 15.11.13) 2" xfId="201"/>
    <cellStyle name="_Daily performance Report AEON 25%35% 16-06-2007-2_KPI Collector_update performace 8 apr 08_Portfolio 2009(original 1)" xfId="202"/>
    <cellStyle name="_Daily performance Report AEON 25%35% 16-06-2007-2_KPI Collector_update performace 8 apr 08_งบปี 55 เทียบ ปี 56 ไตรมาส 3" xfId="203"/>
    <cellStyle name="_Daily performance Report AEON 25%35% 16-06-2007-2_KPI Collector_งบปี 55 เทียบ ปี 56 ไตรมาส 3" xfId="204"/>
    <cellStyle name="_Daily performance Report AEON 25%35% 16-06-2007-2_Portfolio 2008 for auditor" xfId="205"/>
    <cellStyle name="_Daily performance Report AEON 25%35% 16-06-2007-2_Portfolio 2008 for auditor 2" xfId="206"/>
    <cellStyle name="_Daily performance Report AEON 25%35% 16-06-2007-2_Portfolio 2008 for auditor_FS Richy Place Q3'13 (10.11.13)" xfId="207"/>
    <cellStyle name="_Daily performance Report AEON 25%35% 16-06-2007-2_Portfolio 2008 for auditor_FS Richy Place Q3'13 (10.11.13) 2" xfId="208"/>
    <cellStyle name="_Daily performance Report AEON 25%35% 16-06-2007-2_Portfolio 2008 for auditor_FS Richy Place YE'13 (26.02.14) CF" xfId="209"/>
    <cellStyle name="_Daily performance Report AEON 25%35% 16-06-2007-2_Portfolio 2008 for auditor_FS_Richy Place YE'12 Update (Revised 15.11.13)" xfId="210"/>
    <cellStyle name="_Daily performance Report AEON 25%35% 16-06-2007-2_Portfolio 2008 for auditor_FS_Richy Place YE'12 Update (Revised 15.11.13) 2" xfId="211"/>
    <cellStyle name="_Daily performance Report AEON 25%35% 16-06-2007-2_Portfolio 2008 for auditor_งบปี 55 เทียบ ปี 56 ไตรมาส 3" xfId="212"/>
    <cellStyle name="_Daily performance Report AEON 25%35% 16-06-2007-2_Portfolio 2009(original 1)" xfId="213"/>
    <cellStyle name="_Daily performance Report AEON 25%35% 16-06-2007-2_Revise  Budget 2008.xls#1" xfId="214"/>
    <cellStyle name="_Daily performance Report AEON 25%35% 16-06-2007-2_Revise  Budget 2008.xls#1_Portfolio 2008(original)" xfId="215"/>
    <cellStyle name="_Daily performance Report AEON 25%35% 16-06-2007-2_Revise CTB  CTM  0#1" xfId="216"/>
    <cellStyle name="_Daily performance Report AEON 25%35% 16-06-2007-2_Revise CTB  CTM  0#1_Portfolio 2008(original)" xfId="217"/>
    <cellStyle name="_Daily performance Report AEON 25%35% 16-06-2007-2_update performace 8 apr 08" xfId="218"/>
    <cellStyle name="_Daily performance Report AEON 25%35% 16-06-2007-2_update performace 8 apr 08 2" xfId="219"/>
    <cellStyle name="_Daily performance Report AEON 25%35% 16-06-2007-2_update performace 8 apr 08_Budget Expense 2008 JMT - Revised Q3 (from JMT K.Ji)" xfId="220"/>
    <cellStyle name="_Daily performance Report AEON 25%35% 16-06-2007-2_update performace 8 apr 08_FS Richy Place Q3'13 (10.11.13)" xfId="221"/>
    <cellStyle name="_Daily performance Report AEON 25%35% 16-06-2007-2_update performace 8 apr 08_FS Richy Place Q3'13 (10.11.13) 2" xfId="222"/>
    <cellStyle name="_Daily performance Report AEON 25%35% 16-06-2007-2_update performace 8 apr 08_FS Richy Place Q3'13 (10.11.13)_FS Richy Place YE'13 (26.02.14) CF" xfId="223"/>
    <cellStyle name="_Daily performance Report AEON 25%35% 16-06-2007-2_update performace 8 apr 08_FS Richy Place Q3'13 (10.11.13)_FS Richy Place YE'13 (26.02.14) CF 2" xfId="224"/>
    <cellStyle name="_Daily performance Report AEON 25%35% 16-06-2007-2_update performace 8 apr 08_FS Richy Place YE'13 (26.02.14) CF" xfId="225"/>
    <cellStyle name="_Daily performance Report AEON 25%35% 16-06-2007-2_update performace 8 apr 08_FS_Richy Place YE'12 Update (Revised 15.11.13)" xfId="226"/>
    <cellStyle name="_Daily performance Report AEON 25%35% 16-06-2007-2_update performace 8 apr 08_FS_Richy Place YE'12 Update (Revised 15.11.13) 2" xfId="227"/>
    <cellStyle name="_Daily performance Report AEON 25%35% 16-06-2007-2_update performace 8 apr 08_FS_Richy Place YE'12 Update (Revised 15.11.13)_FS Richy Place YE'13 (26.02.14) CF" xfId="228"/>
    <cellStyle name="_Daily performance Report AEON 25%35% 16-06-2007-2_update performace 8 apr 08_FS_Richy Place YE'12 Update (Revised 15.11.13)_FS Richy Place YE'13 (26.02.14) CF 2" xfId="229"/>
    <cellStyle name="_Daily performance Report AEON 25%35% 16-06-2007-2_update performace 8 apr 08_Portfolio 2008 for auditor" xfId="230"/>
    <cellStyle name="_Daily performance Report AEON 25%35% 16-06-2007-2_update performace 8 apr 08_Portfolio 2008 for auditor 2" xfId="231"/>
    <cellStyle name="_Daily performance Report AEON 25%35% 16-06-2007-2_update performace 8 apr 08_Portfolio 2008 for auditor_FS Richy Place Q3'13 (10.11.13)" xfId="232"/>
    <cellStyle name="_Daily performance Report AEON 25%35% 16-06-2007-2_update performace 8 apr 08_Portfolio 2008 for auditor_FS Richy Place Q3'13 (10.11.13) 2" xfId="233"/>
    <cellStyle name="_Daily performance Report AEON 25%35% 16-06-2007-2_update performace 8 apr 08_Portfolio 2008 for auditor_FS Richy Place YE'13 (26.02.14) CF" xfId="234"/>
    <cellStyle name="_Daily performance Report AEON 25%35% 16-06-2007-2_update performace 8 apr 08_Portfolio 2008 for auditor_FS_Richy Place YE'12 Update (Revised 15.11.13)" xfId="235"/>
    <cellStyle name="_Daily performance Report AEON 25%35% 16-06-2007-2_update performace 8 apr 08_Portfolio 2008 for auditor_FS_Richy Place YE'12 Update (Revised 15.11.13) 2" xfId="236"/>
    <cellStyle name="_Daily performance Report AEON 25%35% 16-06-2007-2_update performace 8 apr 08_Portfolio 2008 for auditor_งบปี 55 เทียบ ปี 56 ไตรมาส 3" xfId="237"/>
    <cellStyle name="_Daily performance Report AEON 25%35% 16-06-2007-2_update performace 8 apr 08_Portfolio 2009(original 1)" xfId="238"/>
    <cellStyle name="_Daily performance Report AEON 25%35% 16-06-2007-2_update performace 8 apr 08_งบปี 55 เทียบ ปี 56 ไตรมาส 3" xfId="239"/>
    <cellStyle name="_Daily performance Report AEON 25%35% 16-06-2007-2_งบปี 55 เทียบ ปี 56 ไตรมาส 3" xfId="240"/>
    <cellStyle name="_EasyBuy Portfolio" xfId="241"/>
    <cellStyle name="_EasyBuy Portfolio 2" xfId="242"/>
    <cellStyle name="_EasyBuy Portfolio_Budget Expense 2008 JMT - Revised Q3 (from JMT K.Ji)" xfId="243"/>
    <cellStyle name="_EasyBuy Portfolio_Budget Expense 2008 JMT - Revised Q3 (from JMT K.Ji) 2" xfId="244"/>
    <cellStyle name="_EasyBuy Portfolio_Budget Expense 2008 JMT - Revised Q3 (from JMT K.Ji)_FS Richy Place Q3'13 (10.11.13)" xfId="245"/>
    <cellStyle name="_EasyBuy Portfolio_Budget Expense 2008 JMT - Revised Q3 (from JMT K.Ji)_FS Richy Place Q3'13 (10.11.13) 2" xfId="246"/>
    <cellStyle name="_EasyBuy Portfolio_Budget Expense 2008 JMT - Revised Q3 (from JMT K.Ji)_FS Richy Place YE'13 (26.02.14) CF" xfId="247"/>
    <cellStyle name="_EasyBuy Portfolio_Budget Expense 2008 JMT - Revised Q3 (from JMT K.Ji)_FS Richy Place YE'13 (26.02.14) CF 2" xfId="248"/>
    <cellStyle name="_EasyBuy Portfolio_Budget Expense 2008 JMT - Revised Q3 (from JMT K.Ji)_FS_Richy Place YE'12 Update (Revised 15.11.13)" xfId="249"/>
    <cellStyle name="_EasyBuy Portfolio_Budget Expense 2008 JMT - Revised Q3 (from JMT K.Ji)_FS_Richy Place YE'12 Update (Revised 15.11.13) 2" xfId="250"/>
    <cellStyle name="_EasyBuy Portfolio_FS Richy Place Q3'13 (10.11.13)" xfId="251"/>
    <cellStyle name="_EasyBuy Portfolio_FS Richy Place Q3'13 (10.11.13) 2" xfId="252"/>
    <cellStyle name="_EasyBuy Portfolio_FS Richy Place YE'13 (26.02.14) CF" xfId="253"/>
    <cellStyle name="_EasyBuy Portfolio_FS Richy Place YE'13 (26.02.14) CF 2" xfId="254"/>
    <cellStyle name="_EasyBuy Portfolio_FS_Richy Place YE'12 Update (Revised 15.11.13)" xfId="255"/>
    <cellStyle name="_EasyBuy Portfolio_FS_Richy Place YE'12 Update (Revised 15.11.13) 2" xfId="256"/>
    <cellStyle name="_EasyBuy Portfolio_Portfolio 2008(original)" xfId="257"/>
    <cellStyle name="_EasyBuy Portfolio_Portfolio 2008(original) 2" xfId="258"/>
    <cellStyle name="_EasyBuy Portfolio_Portfolio 2008(original)_FS Richy Place Q3'13 (10.11.13)" xfId="259"/>
    <cellStyle name="_EasyBuy Portfolio_Portfolio 2008(original)_FS Richy Place Q3'13 (10.11.13) 2" xfId="260"/>
    <cellStyle name="_EasyBuy Portfolio_Portfolio 2008(original)_FS Richy Place YE'13 (26.02.14) CF" xfId="261"/>
    <cellStyle name="_EasyBuy Portfolio_Portfolio 2008(original)_FS Richy Place YE'13 (26.02.14) CF 2" xfId="262"/>
    <cellStyle name="_EasyBuy Portfolio_Portfolio 2008(original)_FS_Richy Place YE'12 Update (Revised 15.11.13)" xfId="263"/>
    <cellStyle name="_EasyBuy Portfolio_Portfolio 2008(original)_FS_Richy Place YE'12 Update (Revised 15.11.13) 2" xfId="264"/>
    <cellStyle name="_EasyBuy Portfolio_Portfolio 2009(original 1)" xfId="265"/>
    <cellStyle name="_EasyBuy Portfolio_Portfolio 2009(original 1) 2" xfId="266"/>
    <cellStyle name="_EasyBuy Portfolio_Portfolio 2009(original 1)_FS Richy Place Q3'13 (10.11.13)" xfId="267"/>
    <cellStyle name="_EasyBuy Portfolio_Portfolio 2009(original 1)_FS Richy Place Q3'13 (10.11.13) 2" xfId="268"/>
    <cellStyle name="_EasyBuy Portfolio_Portfolio 2009(original 1)_FS Richy Place YE'13 (26.02.14) CF" xfId="269"/>
    <cellStyle name="_EasyBuy Portfolio_Portfolio 2009(original 1)_FS Richy Place YE'13 (26.02.14) CF 2" xfId="270"/>
    <cellStyle name="_EasyBuy Portfolio_Portfolio 2009(original 1)_FS_Richy Place YE'12 Update (Revised 15.11.13)" xfId="271"/>
    <cellStyle name="_EasyBuy Portfolio_Portfolio 2009(original 1)_FS_Richy Place YE'12 Update (Revised 15.11.13) 2" xfId="272"/>
    <cellStyle name="_EasyBuy Portfolio_งบปี 55 เทียบ ปี 56 ไตรมาส 3" xfId="273"/>
    <cellStyle name="_EasyBuy Portfolio_งบปี 55 เทียบ ปี 56 ไตรมาส 3 2" xfId="274"/>
    <cellStyle name="_FCR ( Report ) Nov 2007" xfId="275"/>
    <cellStyle name="_FCR ( Report ) Nov 2007 2" xfId="276"/>
    <cellStyle name="_FCR ( Report ) Nov 2007_19112007" xfId="277"/>
    <cellStyle name="_FCR ( Report ) Nov 2007_19112007 2" xfId="278"/>
    <cellStyle name="_FCR ( Report ) Nov 2007_19112007_Budget Expense 2008 JMT - Revised Q3 (from JMT K.Ji)" xfId="279"/>
    <cellStyle name="_FCR ( Report ) Nov 2007_19112007_FS Richy Place Q3'13 (10.11.13)" xfId="280"/>
    <cellStyle name="_FCR ( Report ) Nov 2007_19112007_FS Richy Place Q3'13 (10.11.13) 2" xfId="281"/>
    <cellStyle name="_FCR ( Report ) Nov 2007_19112007_FS Richy Place Q3'13 (10.11.13)_FS Richy Place YE'13 (26.02.14) CF" xfId="282"/>
    <cellStyle name="_FCR ( Report ) Nov 2007_19112007_FS Richy Place Q3'13 (10.11.13)_FS Richy Place YE'13 (26.02.14) CF 2" xfId="283"/>
    <cellStyle name="_FCR ( Report ) Nov 2007_19112007_FS Richy Place YE'13 (26.02.14) CF" xfId="284"/>
    <cellStyle name="_FCR ( Report ) Nov 2007_19112007_FS_Richy Place YE'12 Update (Revised 15.11.13)" xfId="285"/>
    <cellStyle name="_FCR ( Report ) Nov 2007_19112007_FS_Richy Place YE'12 Update (Revised 15.11.13) 2" xfId="286"/>
    <cellStyle name="_FCR ( Report ) Nov 2007_19112007_FS_Richy Place YE'12 Update (Revised 15.11.13)_FS Richy Place YE'13 (26.02.14) CF" xfId="287"/>
    <cellStyle name="_FCR ( Report ) Nov 2007_19112007_FS_Richy Place YE'12 Update (Revised 15.11.13)_FS Richy Place YE'13 (26.02.14) CF 2" xfId="288"/>
    <cellStyle name="_FCR ( Report ) Nov 2007_19112007_Portfolio 2008 for auditor" xfId="289"/>
    <cellStyle name="_FCR ( Report ) Nov 2007_19112007_Portfolio 2008 for auditor 2" xfId="290"/>
    <cellStyle name="_FCR ( Report ) Nov 2007_19112007_Portfolio 2008 for auditor_FS Richy Place Q3'13 (10.11.13)" xfId="291"/>
    <cellStyle name="_FCR ( Report ) Nov 2007_19112007_Portfolio 2008 for auditor_FS Richy Place Q3'13 (10.11.13) 2" xfId="292"/>
    <cellStyle name="_FCR ( Report ) Nov 2007_19112007_Portfolio 2008 for auditor_FS Richy Place YE'13 (26.02.14) CF" xfId="293"/>
    <cellStyle name="_FCR ( Report ) Nov 2007_19112007_Portfolio 2008 for auditor_FS_Richy Place YE'12 Update (Revised 15.11.13)" xfId="294"/>
    <cellStyle name="_FCR ( Report ) Nov 2007_19112007_Portfolio 2008 for auditor_FS_Richy Place YE'12 Update (Revised 15.11.13) 2" xfId="295"/>
    <cellStyle name="_FCR ( Report ) Nov 2007_19112007_Portfolio 2008 for auditor_งบปี 55 เทียบ ปี 56 ไตรมาส 3" xfId="296"/>
    <cellStyle name="_FCR ( Report ) Nov 2007_19112007_Portfolio 2009(original 1)" xfId="297"/>
    <cellStyle name="_FCR ( Report ) Nov 2007_19112007_งบปี 55 เทียบ ปี 56 ไตรมาส 3" xfId="298"/>
    <cellStyle name="_FCR ( Report ) Nov 2007_Budget Expense 2008 JMT - Revised Q3 (from JMT K.Ji)" xfId="299"/>
    <cellStyle name="_FCR ( Report ) Nov 2007_FS Richy Place Q3'13 (10.11.13)" xfId="300"/>
    <cellStyle name="_FCR ( Report ) Nov 2007_FS Richy Place Q3'13 (10.11.13) 2" xfId="301"/>
    <cellStyle name="_FCR ( Report ) Nov 2007_FS Richy Place Q3'13 (10.11.13)_FS Richy Place YE'13 (26.02.14) CF" xfId="302"/>
    <cellStyle name="_FCR ( Report ) Nov 2007_FS Richy Place Q3'13 (10.11.13)_FS Richy Place YE'13 (26.02.14) CF 2" xfId="303"/>
    <cellStyle name="_FCR ( Report ) Nov 2007_FS Richy Place YE'13 (26.02.14) CF" xfId="304"/>
    <cellStyle name="_FCR ( Report ) Nov 2007_FS_Richy Place YE'12 Update (Revised 15.11.13)" xfId="305"/>
    <cellStyle name="_FCR ( Report ) Nov 2007_FS_Richy Place YE'12 Update (Revised 15.11.13) 2" xfId="306"/>
    <cellStyle name="_FCR ( Report ) Nov 2007_FS_Richy Place YE'12 Update (Revised 15.11.13)_FS Richy Place YE'13 (26.02.14) CF" xfId="307"/>
    <cellStyle name="_FCR ( Report ) Nov 2007_FS_Richy Place YE'12 Update (Revised 15.11.13)_FS Richy Place YE'13 (26.02.14) CF 2" xfId="308"/>
    <cellStyle name="_FCR ( Report ) Nov 2007_Portfolio 2008 for auditor" xfId="309"/>
    <cellStyle name="_FCR ( Report ) Nov 2007_Portfolio 2008 for auditor 2" xfId="310"/>
    <cellStyle name="_FCR ( Report ) Nov 2007_Portfolio 2008 for auditor_FS Richy Place Q3'13 (10.11.13)" xfId="311"/>
    <cellStyle name="_FCR ( Report ) Nov 2007_Portfolio 2008 for auditor_FS Richy Place Q3'13 (10.11.13) 2" xfId="312"/>
    <cellStyle name="_FCR ( Report ) Nov 2007_Portfolio 2008 for auditor_FS Richy Place YE'13 (26.02.14) CF" xfId="313"/>
    <cellStyle name="_FCR ( Report ) Nov 2007_Portfolio 2008 for auditor_FS_Richy Place YE'12 Update (Revised 15.11.13)" xfId="314"/>
    <cellStyle name="_FCR ( Report ) Nov 2007_Portfolio 2008 for auditor_FS_Richy Place YE'12 Update (Revised 15.11.13) 2" xfId="315"/>
    <cellStyle name="_FCR ( Report ) Nov 2007_Portfolio 2008 for auditor_งบปี 55 เทียบ ปี 56 ไตรมาส 3" xfId="316"/>
    <cellStyle name="_FCR ( Report ) Nov 2007_Portfolio 2009(original 1)" xfId="317"/>
    <cellStyle name="_FCR ( Report ) Nov 2007_งบปี 55 เทียบ ปี 56 ไตรมาส 3" xfId="318"/>
    <cellStyle name="_FS Akkhie Q213 (03.08.13)" xfId="319"/>
    <cellStyle name="_FS Akkhie Q213 (03.08.13)_FS Richy Place Q3'13 (10.11.13)" xfId="320"/>
    <cellStyle name="_FS Akkhie Q213 (03.08.13)_FS Richy Place Q3'13 (10.11.13)_FS Richy Place YE'13 (26.02.14) CF" xfId="321"/>
    <cellStyle name="_FS HuaHin Asset 12 AmP revised" xfId="322"/>
    <cellStyle name="_FS HuaHin Asset 12 AmP revised 2" xfId="323"/>
    <cellStyle name="_FS HuaHin Asset 12 AmP revised_FS Richy Place Q3'13 (10.11.13)" xfId="324"/>
    <cellStyle name="_FS HuaHin Asset 12 AmP revised_FS Richy Place YE'13 (26.02.14) CF" xfId="325"/>
    <cellStyle name="_FS_Sahathai_Q1'11" xfId="326"/>
    <cellStyle name="_FS_Sahathai_Q1'11 2" xfId="327"/>
    <cellStyle name="_FS_Sahathai_Q1'11_FS Richy Place Q3'13 (10.11.13)" xfId="328"/>
    <cellStyle name="_FS_Sahathai_Q1'11_FS Richy Place Q3'13 (10.11.13) 2" xfId="329"/>
    <cellStyle name="_FS_Sahathai_Q1'11_FS Richy Place YE'13 (26.02.14) CF" xfId="330"/>
    <cellStyle name="_FS_Sahathai_Q1'11_FS Richy Place YE'13 (26.02.14) CF 2" xfId="331"/>
    <cellStyle name="_FS_Sahathai_Q1'11_FS_Richy Place YE'12 Update (Revised 15.11.13)" xfId="332"/>
    <cellStyle name="_FS_Sahathai_Q1'11_FS_Richy Place YE'12 Update (Revised 15.11.13) 2" xfId="333"/>
    <cellStyle name="_HP" xfId="334"/>
    <cellStyle name="_HP 2" xfId="335"/>
    <cellStyle name="_HP_FS AKP YE'13" xfId="336"/>
    <cellStyle name="_HP_FS AKP YE'13 2" xfId="337"/>
    <cellStyle name="_Port Size update (1)" xfId="338"/>
    <cellStyle name="_Port Size update (1)_FS Richy Place Q3'13 (10.11.13)" xfId="339"/>
    <cellStyle name="_Port Size update (1)_FS Richy Place Q3'13 (10.11.13) 2" xfId="340"/>
    <cellStyle name="_Port Size update (1)_FS_Richy Place YE'12 Update (Revised 15.11.13)" xfId="341"/>
    <cellStyle name="_Port Size update (1)_FS_Richy Place YE'12 Update (Revised 15.11.13) 2" xfId="342"/>
    <cellStyle name="_Port Size update (1)_Portfolio 2009(original 1)" xfId="343"/>
    <cellStyle name="_Port Size update (1)_Portfolio 2009(original 1) 2" xfId="344"/>
    <cellStyle name="_Port Size update (1)_Portfolio 2009(original 1)_FS Richy Place Q3'13 (10.11.13)" xfId="345"/>
    <cellStyle name="_Port Size update (1)_Portfolio 2009(original 1)_FS Richy Place YE'13 (26.02.14) CF" xfId="346"/>
    <cellStyle name="_Port Size update (1)_Portfolio 2009(original 1)_FS_Richy Place YE'12 Update (Revised 15.11.13)" xfId="347"/>
    <cellStyle name="_Port Size update (1)_งบปี 55 เทียบ ปี 56 ไตรมาส 3" xfId="348"/>
    <cellStyle name="_Portfolio 2008 by ERM" xfId="349"/>
    <cellStyle name="_Portfolio 2008 by ERM 2" xfId="350"/>
    <cellStyle name="_Portfolio 2008 by ERM_FS Richy Place Q3'13 (10.11.13)" xfId="351"/>
    <cellStyle name="_Portfolio 2008 by ERM_FS Richy Place Q3'13 (10.11.13) 2" xfId="352"/>
    <cellStyle name="_Portfolio 2008 by ERM_FS Richy Place Q3'13 (10.11.13)_FS Richy Place YE'13 (26.02.14) CF" xfId="353"/>
    <cellStyle name="_Portfolio 2008 by ERM_FS Richy Place Q3'13 (10.11.13)_FS Richy Place YE'13 (26.02.14) CF 2" xfId="354"/>
    <cellStyle name="_Portfolio 2008 by ERM_FS Richy Place YE'13 (26.02.14) CF" xfId="355"/>
    <cellStyle name="_Portfolio 2008 by ERM_FS_Richy Place YE'12 Update (Revised 15.11.13)" xfId="356"/>
    <cellStyle name="_Portfolio 2008 by ERM_FS_Richy Place YE'12 Update (Revised 15.11.13) 2" xfId="357"/>
    <cellStyle name="_Portfolio 2008 by ERM_FS_Richy Place YE'12 Update (Revised 15.11.13)_FS Richy Place YE'13 (26.02.14) CF" xfId="358"/>
    <cellStyle name="_Portfolio 2008 by ERM_FS_Richy Place YE'12 Update (Revised 15.11.13)_FS Richy Place YE'13 (26.02.14) CF 2" xfId="359"/>
    <cellStyle name="_Portfolio 2008 by ERM_งบปี 55 เทียบ ปี 56 ไตรมาส 3" xfId="360"/>
    <cellStyle name="_Portfolio JMT update 21 Apr 08 original_auditor" xfId="361"/>
    <cellStyle name="_Portfolio JMT update 21 Apr 08 original_auditor 2" xfId="362"/>
    <cellStyle name="_Portfolio JMT update 21 Apr 08 original_auditor by erm" xfId="363"/>
    <cellStyle name="_Portfolio JMT update 21 Apr 08 original_auditor by erm 2" xfId="364"/>
    <cellStyle name="_Portfolio JMT update 21 Apr 08 original_auditor by erm_FS Richy Place Q3'13 (10.11.13)" xfId="365"/>
    <cellStyle name="_Portfolio JMT update 21 Apr 08 original_auditor by erm_FS Richy Place Q3'13 (10.11.13) 2" xfId="366"/>
    <cellStyle name="_Portfolio JMT update 21 Apr 08 original_auditor by erm_FS Richy Place Q3'13 (10.11.13)_FS Richy Place YE'13 (26.02.14) CF" xfId="367"/>
    <cellStyle name="_Portfolio JMT update 21 Apr 08 original_auditor by erm_FS Richy Place Q3'13 (10.11.13)_FS Richy Place YE'13 (26.02.14) CF 2" xfId="368"/>
    <cellStyle name="_Portfolio JMT update 21 Apr 08 original_auditor by erm_FS Richy Place YE'13 (26.02.14) CF" xfId="369"/>
    <cellStyle name="_Portfolio JMT update 21 Apr 08 original_auditor by erm_FS_Richy Place YE'12 Update (Revised 15.11.13)" xfId="370"/>
    <cellStyle name="_Portfolio JMT update 21 Apr 08 original_auditor by erm_FS_Richy Place YE'12 Update (Revised 15.11.13) 2" xfId="371"/>
    <cellStyle name="_Portfolio JMT update 21 Apr 08 original_auditor by erm_FS_Richy Place YE'12 Update (Revised 15.11.13)_FS Richy Place YE'13 (26.02.14) CF" xfId="372"/>
    <cellStyle name="_Portfolio JMT update 21 Apr 08 original_auditor by erm_FS_Richy Place YE'12 Update (Revised 15.11.13)_FS Richy Place YE'13 (26.02.14) CF 2" xfId="373"/>
    <cellStyle name="_Portfolio JMT update 21 Apr 08 original_auditor by erm_งบปี 55 เทียบ ปี 56 ไตรมาส 3" xfId="374"/>
    <cellStyle name="_Portfolio JMT update 21 Apr 08 original_auditor_FS Richy Place Q3'13 (10.11.13)" xfId="375"/>
    <cellStyle name="_Portfolio JMT update 21 Apr 08 original_auditor_FS Richy Place Q3'13 (10.11.13) 2" xfId="376"/>
    <cellStyle name="_Portfolio JMT update 21 Apr 08 original_auditor_FS Richy Place Q3'13 (10.11.13)_FS Richy Place YE'13 (26.02.14) CF" xfId="377"/>
    <cellStyle name="_Portfolio JMT update 21 Apr 08 original_auditor_FS Richy Place Q3'13 (10.11.13)_FS Richy Place YE'13 (26.02.14) CF 2" xfId="378"/>
    <cellStyle name="_Portfolio JMT update 21 Apr 08 original_auditor_FS Richy Place YE'13 (26.02.14) CF" xfId="379"/>
    <cellStyle name="_Portfolio JMT update 21 Apr 08 original_auditor_FS_Richy Place YE'12 Update (Revised 15.11.13)" xfId="380"/>
    <cellStyle name="_Portfolio JMT update 21 Apr 08 original_auditor_FS_Richy Place YE'12 Update (Revised 15.11.13) 2" xfId="381"/>
    <cellStyle name="_Portfolio JMT update 21 Apr 08 original_auditor_FS_Richy Place YE'12 Update (Revised 15.11.13)_FS Richy Place YE'13 (26.02.14) CF" xfId="382"/>
    <cellStyle name="_Portfolio JMT update 21 Apr 08 original_auditor_FS_Richy Place YE'12 Update (Revised 15.11.13)_FS Richy Place YE'13 (26.02.14) CF 2" xfId="383"/>
    <cellStyle name="_Portfolio JMT update 21 Apr 08 original_auditor_งบปี 55 เทียบ ปี 56 ไตรมาส 3" xfId="384"/>
    <cellStyle name="_Present 040208" xfId="385"/>
    <cellStyle name="_Present 040208 2" xfId="386"/>
    <cellStyle name="_Present 040208_Budget Expense 2008 JMT - Revised Q3 (from JMT K.Ji)" xfId="387"/>
    <cellStyle name="_Present 040208_FS Richy Place Q3'13 (10.11.13)" xfId="388"/>
    <cellStyle name="_Present 040208_FS Richy Place Q3'13 (10.11.13) 2" xfId="389"/>
    <cellStyle name="_Present 040208_FS Richy Place Q3'13 (10.11.13)_FS Richy Place YE'13 (26.02.14) CF" xfId="390"/>
    <cellStyle name="_Present 040208_FS Richy Place Q3'13 (10.11.13)_FS Richy Place YE'13 (26.02.14) CF 2" xfId="391"/>
    <cellStyle name="_Present 040208_FS Richy Place YE'13 (26.02.14) CF" xfId="392"/>
    <cellStyle name="_Present 040208_FS_Richy Place YE'12 Update (Revised 15.11.13)" xfId="393"/>
    <cellStyle name="_Present 040208_FS_Richy Place YE'12 Update (Revised 15.11.13) 2" xfId="394"/>
    <cellStyle name="_Present 040208_FS_Richy Place YE'12 Update (Revised 15.11.13)_FS Richy Place YE'13 (26.02.14) CF" xfId="395"/>
    <cellStyle name="_Present 040208_FS_Richy Place YE'12 Update (Revised 15.11.13)_FS Richy Place YE'13 (26.02.14) CF 2" xfId="396"/>
    <cellStyle name="_Present 040208_Portfolio 2008 for auditor" xfId="397"/>
    <cellStyle name="_Present 040208_Portfolio 2008 for auditor 2" xfId="398"/>
    <cellStyle name="_Present 040208_Portfolio 2008 for auditor_FS Richy Place Q3'13 (10.11.13)" xfId="399"/>
    <cellStyle name="_Present 040208_Portfolio 2008 for auditor_FS Richy Place Q3'13 (10.11.13) 2" xfId="400"/>
    <cellStyle name="_Present 040208_Portfolio 2008 for auditor_FS Richy Place YE'13 (26.02.14) CF" xfId="401"/>
    <cellStyle name="_Present 040208_Portfolio 2008 for auditor_FS_Richy Place YE'12 Update (Revised 15.11.13)" xfId="402"/>
    <cellStyle name="_Present 040208_Portfolio 2008 for auditor_FS_Richy Place YE'12 Update (Revised 15.11.13) 2" xfId="403"/>
    <cellStyle name="_Present 040208_Portfolio 2008 for auditor_งบปี 55 เทียบ ปี 56 ไตรมาส 3" xfId="404"/>
    <cellStyle name="_Present 040208_Portfolio 2009(original 1)" xfId="405"/>
    <cellStyle name="_Present 040208_งบปี 55 เทียบ ปี 56 ไตรมาส 3" xfId="406"/>
    <cellStyle name="_Present 290108" xfId="407"/>
    <cellStyle name="_Present 290108 2" xfId="408"/>
    <cellStyle name="_Present 290108_Budget Expense 2008 JMT - Revised Q3 (from JMT K.Ji)" xfId="409"/>
    <cellStyle name="_Present 290108_FS Richy Place Q3'13 (10.11.13)" xfId="410"/>
    <cellStyle name="_Present 290108_FS Richy Place Q3'13 (10.11.13) 2" xfId="411"/>
    <cellStyle name="_Present 290108_FS Richy Place Q3'13 (10.11.13)_FS Richy Place YE'13 (26.02.14) CF" xfId="412"/>
    <cellStyle name="_Present 290108_FS Richy Place Q3'13 (10.11.13)_FS Richy Place YE'13 (26.02.14) CF 2" xfId="413"/>
    <cellStyle name="_Present 290108_FS Richy Place YE'13 (26.02.14) CF" xfId="414"/>
    <cellStyle name="_Present 290108_FS_Richy Place YE'12 Update (Revised 15.11.13)" xfId="415"/>
    <cellStyle name="_Present 290108_FS_Richy Place YE'12 Update (Revised 15.11.13) 2" xfId="416"/>
    <cellStyle name="_Present 290108_FS_Richy Place YE'12 Update (Revised 15.11.13)_FS Richy Place YE'13 (26.02.14) CF" xfId="417"/>
    <cellStyle name="_Present 290108_FS_Richy Place YE'12 Update (Revised 15.11.13)_FS Richy Place YE'13 (26.02.14) CF 2" xfId="418"/>
    <cellStyle name="_Present 290108_Portfolio 2008 for auditor" xfId="419"/>
    <cellStyle name="_Present 290108_Portfolio 2008 for auditor 2" xfId="420"/>
    <cellStyle name="_Present 290108_Portfolio 2008 for auditor_FS Richy Place Q3'13 (10.11.13)" xfId="421"/>
    <cellStyle name="_Present 290108_Portfolio 2008 for auditor_FS Richy Place Q3'13 (10.11.13) 2" xfId="422"/>
    <cellStyle name="_Present 290108_Portfolio 2008 for auditor_FS Richy Place YE'13 (26.02.14) CF" xfId="423"/>
    <cellStyle name="_Present 290108_Portfolio 2008 for auditor_FS_Richy Place YE'12 Update (Revised 15.11.13)" xfId="424"/>
    <cellStyle name="_Present 290108_Portfolio 2008 for auditor_FS_Richy Place YE'12 Update (Revised 15.11.13) 2" xfId="425"/>
    <cellStyle name="_Present 290108_Portfolio 2008 for auditor_งบปี 55 เทียบ ปี 56 ไตรมาส 3" xfId="426"/>
    <cellStyle name="_Present 290108_Portfolio 2009(original 1)" xfId="427"/>
    <cellStyle name="_Present 290108_งบปี 55 เทียบ ปี 56 ไตรมาส 3" xfId="428"/>
    <cellStyle name="_Result_Port" xfId="429"/>
    <cellStyle name="_Result_Port_1" xfId="430"/>
    <cellStyle name="_Result_Port_2" xfId="431"/>
    <cellStyle name="_Update perfomance 23-08-08" xfId="432"/>
    <cellStyle name="_Update perfomance 23-08-08 2" xfId="433"/>
    <cellStyle name="_Update perfomance 23-08-08_FS Richy Place Q3'13 (10.11.13)" xfId="434"/>
    <cellStyle name="_Update perfomance 23-08-08_FS Richy Place YE'13 (26.02.14) CF" xfId="435"/>
    <cellStyle name="_Update perfomance 23-08-08_FS_Richy Place YE'12 Update (Revised 15.11.13)" xfId="436"/>
    <cellStyle name="_update perfomance 25 jul" xfId="437"/>
    <cellStyle name="_update perfomance 25 jul 2" xfId="438"/>
    <cellStyle name="_update perfomance 25 jul_FS Richy Place Q3'13 (10.11.13)" xfId="439"/>
    <cellStyle name="_update perfomance 25 jul_FS Richy Place YE'13 (26.02.14) CF" xfId="440"/>
    <cellStyle name="_update perfomance 25 jul_FS_Richy Place YE'12 Update (Revised 15.11.13)" xfId="441"/>
    <cellStyle name="_update performace 22 Apr 2008" xfId="442"/>
    <cellStyle name="_update performace 22 Apr 2008_FS Richy Place Q3'13 (10.11.13)" xfId="443"/>
    <cellStyle name="_update performace 22 Apr 2008_FS Richy Place Q3'13 (10.11.13) 2" xfId="444"/>
    <cellStyle name="_update performace 22 Apr 2008_FS_Richy Place YE'12 Update (Revised 15.11.13)" xfId="445"/>
    <cellStyle name="_update performace 22 Apr 2008_FS_Richy Place YE'12 Update (Revised 15.11.13) 2" xfId="446"/>
    <cellStyle name="_update performace 22 Apr 2008_Portfolio 2009(original 1)" xfId="447"/>
    <cellStyle name="_update performace 22 Apr 2008_Portfolio 2009(original 1) 2" xfId="448"/>
    <cellStyle name="_update performace 22 Apr 2008_Portfolio 2009(original 1)_FS Richy Place Q3'13 (10.11.13)" xfId="449"/>
    <cellStyle name="_update performace 22 Apr 2008_Portfolio 2009(original 1)_FS Richy Place YE'13 (26.02.14) CF" xfId="450"/>
    <cellStyle name="_update performace 22 Apr 2008_Portfolio 2009(original 1)_FS_Richy Place YE'12 Update (Revised 15.11.13)" xfId="451"/>
    <cellStyle name="_update performace 22 Apr 2008_งบปี 55 เทียบ ปี 56 ไตรมาส 3" xfId="452"/>
    <cellStyle name="_Update Result_Port_04-08-08" xfId="453"/>
    <cellStyle name="_Update Result_Port_12-08-08" xfId="454"/>
    <cellStyle name="_Update Result_Port_18-08-081" xfId="455"/>
    <cellStyle name="_Update_Easybuy_280708" xfId="456"/>
    <cellStyle name="_กลุ่มงานฟ้อง" xfId="457"/>
    <cellStyle name="_กลุ่มงานฟ้อง 2" xfId="458"/>
    <cellStyle name="_กลุ่มงานฟ้อง_Budget Expense 2008 JMT - Revised Q3 (from JMT K.Ji)" xfId="459"/>
    <cellStyle name="_กลุ่มงานฟ้อง_FS Richy Place Q3'13 (10.11.13)" xfId="460"/>
    <cellStyle name="_กลุ่มงานฟ้อง_FS Richy Place Q3'13 (10.11.13) 2" xfId="461"/>
    <cellStyle name="_กลุ่มงานฟ้อง_FS Richy Place Q3'13 (10.11.13)_FS Richy Place YE'13 (26.02.14) CF" xfId="462"/>
    <cellStyle name="_กลุ่มงานฟ้อง_FS Richy Place Q3'13 (10.11.13)_FS Richy Place YE'13 (26.02.14) CF 2" xfId="463"/>
    <cellStyle name="_กลุ่มงานฟ้อง_FS Richy Place YE'13 (26.02.14) CF" xfId="464"/>
    <cellStyle name="_กลุ่มงานฟ้อง_FS_Richy Place YE'12 Update (Revised 15.11.13)" xfId="465"/>
    <cellStyle name="_กลุ่มงานฟ้อง_FS_Richy Place YE'12 Update (Revised 15.11.13) 2" xfId="466"/>
    <cellStyle name="_กลุ่มงานฟ้อง_FS_Richy Place YE'12 Update (Revised 15.11.13)_FS Richy Place YE'13 (26.02.14) CF" xfId="467"/>
    <cellStyle name="_กลุ่มงานฟ้อง_FS_Richy Place YE'12 Update (Revised 15.11.13)_FS Richy Place YE'13 (26.02.14) CF 2" xfId="468"/>
    <cellStyle name="_กลุ่มงานฟ้อง_Portfolio 2008 for auditor" xfId="469"/>
    <cellStyle name="_กลุ่มงานฟ้อง_Portfolio 2008 for auditor 2" xfId="470"/>
    <cellStyle name="_กลุ่มงานฟ้อง_Portfolio 2008 for auditor_FS Richy Place Q3'13 (10.11.13)" xfId="471"/>
    <cellStyle name="_กลุ่มงานฟ้อง_Portfolio 2008 for auditor_FS Richy Place Q3'13 (10.11.13) 2" xfId="472"/>
    <cellStyle name="_กลุ่มงานฟ้อง_Portfolio 2008 for auditor_FS Richy Place YE'13 (26.02.14) CF" xfId="473"/>
    <cellStyle name="_กลุ่มงานฟ้อง_Portfolio 2008 for auditor_FS_Richy Place YE'12 Update (Revised 15.11.13)" xfId="474"/>
    <cellStyle name="_กลุ่มงานฟ้อง_Portfolio 2008 for auditor_FS_Richy Place YE'12 Update (Revised 15.11.13) 2" xfId="475"/>
    <cellStyle name="_กลุ่มงานฟ้อง_Portfolio 2008 for auditor_งบปี 55 เทียบ ปี 56 ไตรมาส 3" xfId="476"/>
    <cellStyle name="_กลุ่มงานฟ้อง_Portfolio 2009(original 1)" xfId="477"/>
    <cellStyle name="_กลุ่มงานฟ้อง_งบปี 55 เทียบ ปี 56 ไตรมาส 3" xfId="478"/>
    <cellStyle name="_ขั้นตอนฟ้องวันที่ 25-08-08" xfId="479"/>
    <cellStyle name="_รายงานกลุ่มHair Cut Dec-07 (1)" xfId="480"/>
    <cellStyle name="_รายงานกลุ่มHair Cut Dec-07 (1) 2" xfId="481"/>
    <cellStyle name="_รายงานกลุ่มHair Cut Dec-07 (1)_Budget Expense 2008 JMT - Revised Q3 (from JMT K.Ji)" xfId="482"/>
    <cellStyle name="_รายงานกลุ่มHair Cut Dec-07 (1)_FS Richy Place Q3'13 (10.11.13)" xfId="483"/>
    <cellStyle name="_รายงานกลุ่มHair Cut Dec-07 (1)_FS Richy Place Q3'13 (10.11.13) 2" xfId="484"/>
    <cellStyle name="_รายงานกลุ่มHair Cut Dec-07 (1)_FS Richy Place Q3'13 (10.11.13)_FS Richy Place YE'13 (26.02.14) CF" xfId="485"/>
    <cellStyle name="_รายงานกลุ่มHair Cut Dec-07 (1)_FS Richy Place Q3'13 (10.11.13)_FS Richy Place YE'13 (26.02.14) CF 2" xfId="486"/>
    <cellStyle name="_รายงานกลุ่มHair Cut Dec-07 (1)_FS Richy Place YE'13 (26.02.14) CF" xfId="487"/>
    <cellStyle name="_รายงานกลุ่มHair Cut Dec-07 (1)_FS_Richy Place YE'12 Update (Revised 15.11.13)" xfId="488"/>
    <cellStyle name="_รายงานกลุ่มHair Cut Dec-07 (1)_FS_Richy Place YE'12 Update (Revised 15.11.13) 2" xfId="489"/>
    <cellStyle name="_รายงานกลุ่มHair Cut Dec-07 (1)_FS_Richy Place YE'12 Update (Revised 15.11.13)_FS Richy Place YE'13 (26.02.14) CF" xfId="490"/>
    <cellStyle name="_รายงานกลุ่มHair Cut Dec-07 (1)_FS_Richy Place YE'12 Update (Revised 15.11.13)_FS Richy Place YE'13 (26.02.14) CF 2" xfId="491"/>
    <cellStyle name="_รายงานกลุ่มHair Cut Dec-07 (1)_Portfolio 2008 for auditor" xfId="492"/>
    <cellStyle name="_รายงานกลุ่มHair Cut Dec-07 (1)_Portfolio 2008 for auditor 2" xfId="493"/>
    <cellStyle name="_รายงานกลุ่มHair Cut Dec-07 (1)_Portfolio 2008 for auditor_FS Richy Place Q3'13 (10.11.13)" xfId="494"/>
    <cellStyle name="_รายงานกลุ่มHair Cut Dec-07 (1)_Portfolio 2008 for auditor_FS Richy Place Q3'13 (10.11.13) 2" xfId="495"/>
    <cellStyle name="_รายงานกลุ่มHair Cut Dec-07 (1)_Portfolio 2008 for auditor_FS Richy Place YE'13 (26.02.14) CF" xfId="496"/>
    <cellStyle name="_รายงานกลุ่มHair Cut Dec-07 (1)_Portfolio 2008 for auditor_FS_Richy Place YE'12 Update (Revised 15.11.13)" xfId="497"/>
    <cellStyle name="_รายงานกลุ่มHair Cut Dec-07 (1)_Portfolio 2008 for auditor_FS_Richy Place YE'12 Update (Revised 15.11.13) 2" xfId="498"/>
    <cellStyle name="_รายงานกลุ่มHair Cut Dec-07 (1)_Portfolio 2008 for auditor_งบปี 55 เทียบ ปี 56 ไตรมาส 3" xfId="499"/>
    <cellStyle name="_รายงานกลุ่มHair Cut Dec-07 (1)_Portfolio 2009(original 1)" xfId="500"/>
    <cellStyle name="_รายงานกลุ่มHair Cut Dec-07 (1)_งบปี 55 เทียบ ปี 56 ไตรมาส 3" xfId="501"/>
    <cellStyle name="_รายงานกลุ่มHair_Cut_Dec-07(1)" xfId="502"/>
    <cellStyle name="_รายงานกลุ่มHair_Cut_Dec-07(1) 2" xfId="503"/>
    <cellStyle name="_รายงานกลุ่มHair_Cut_Dec-07(1)_Budget Expense 2008 JMT - Revised Q3 (from JMT K.Ji)" xfId="504"/>
    <cellStyle name="_รายงานกลุ่มHair_Cut_Dec-07(1)_FS Richy Place Q3'13 (10.11.13)" xfId="505"/>
    <cellStyle name="_รายงานกลุ่มHair_Cut_Dec-07(1)_FS Richy Place Q3'13 (10.11.13) 2" xfId="506"/>
    <cellStyle name="_รายงานกลุ่มHair_Cut_Dec-07(1)_FS Richy Place Q3'13 (10.11.13)_FS Richy Place YE'13 (26.02.14) CF" xfId="507"/>
    <cellStyle name="_รายงานกลุ่มHair_Cut_Dec-07(1)_FS Richy Place Q3'13 (10.11.13)_FS Richy Place YE'13 (26.02.14) CF 2" xfId="508"/>
    <cellStyle name="_รายงานกลุ่มHair_Cut_Dec-07(1)_FS Richy Place YE'13 (26.02.14) CF" xfId="509"/>
    <cellStyle name="_รายงานกลุ่มHair_Cut_Dec-07(1)_FS_Richy Place YE'12 Update (Revised 15.11.13)" xfId="510"/>
    <cellStyle name="_รายงานกลุ่มHair_Cut_Dec-07(1)_FS_Richy Place YE'12 Update (Revised 15.11.13) 2" xfId="511"/>
    <cellStyle name="_รายงานกลุ่มHair_Cut_Dec-07(1)_FS_Richy Place YE'12 Update (Revised 15.11.13)_FS Richy Place YE'13 (26.02.14) CF" xfId="512"/>
    <cellStyle name="_รายงานกลุ่มHair_Cut_Dec-07(1)_FS_Richy Place YE'12 Update (Revised 15.11.13)_FS Richy Place YE'13 (26.02.14) CF 2" xfId="513"/>
    <cellStyle name="_รายงานกลุ่มHair_Cut_Dec-07(1)_Portfolio 2008 for auditor" xfId="514"/>
    <cellStyle name="_รายงานกลุ่มHair_Cut_Dec-07(1)_Portfolio 2008 for auditor 2" xfId="515"/>
    <cellStyle name="_รายงานกลุ่มHair_Cut_Dec-07(1)_Portfolio 2008 for auditor_FS Richy Place Q3'13 (10.11.13)" xfId="516"/>
    <cellStyle name="_รายงานกลุ่มHair_Cut_Dec-07(1)_Portfolio 2008 for auditor_FS Richy Place Q3'13 (10.11.13) 2" xfId="517"/>
    <cellStyle name="_รายงานกลุ่มHair_Cut_Dec-07(1)_Portfolio 2008 for auditor_FS Richy Place YE'13 (26.02.14) CF" xfId="518"/>
    <cellStyle name="_รายงานกลุ่มHair_Cut_Dec-07(1)_Portfolio 2008 for auditor_FS_Richy Place YE'12 Update (Revised 15.11.13)" xfId="519"/>
    <cellStyle name="_รายงานกลุ่มHair_Cut_Dec-07(1)_Portfolio 2008 for auditor_FS_Richy Place YE'12 Update (Revised 15.11.13) 2" xfId="520"/>
    <cellStyle name="_รายงานกลุ่มHair_Cut_Dec-07(1)_Portfolio 2008 for auditor_งบปี 55 เทียบ ปี 56 ไตรมาส 3" xfId="521"/>
    <cellStyle name="_รายงานกลุ่มHair_Cut_Dec-07(1)_Portfolio 2009(original 1)" xfId="522"/>
    <cellStyle name="_รายงานกลุ่มHair_Cut_Dec-07(1)_งบปี 55 เทียบ ปี 56 ไตรมาส 3" xfId="523"/>
    <cellStyle name="_รายงานกลุ่มงาน Legal 12-12-07" xfId="524"/>
    <cellStyle name="_รายงานกลุ่มงาน Legal 12-12-07 2" xfId="525"/>
    <cellStyle name="_รายงานกลุ่มงาน Legal 12-12-07_Budget Expense 2008 JMT - Revised Q3 (from JMT K.Ji)" xfId="526"/>
    <cellStyle name="_รายงานกลุ่มงาน Legal 12-12-07_FS Richy Place Q3'13 (10.11.13)" xfId="527"/>
    <cellStyle name="_รายงานกลุ่มงาน Legal 12-12-07_FS Richy Place Q3'13 (10.11.13) 2" xfId="528"/>
    <cellStyle name="_รายงานกลุ่มงาน Legal 12-12-07_FS Richy Place Q3'13 (10.11.13)_FS Richy Place YE'13 (26.02.14) CF" xfId="529"/>
    <cellStyle name="_รายงานกลุ่มงาน Legal 12-12-07_FS Richy Place Q3'13 (10.11.13)_FS Richy Place YE'13 (26.02.14) CF 2" xfId="530"/>
    <cellStyle name="_รายงานกลุ่มงาน Legal 12-12-07_FS Richy Place YE'13 (26.02.14) CF" xfId="531"/>
    <cellStyle name="_รายงานกลุ่มงาน Legal 12-12-07_FS_Richy Place YE'12 Update (Revised 15.11.13)" xfId="532"/>
    <cellStyle name="_รายงานกลุ่มงาน Legal 12-12-07_FS_Richy Place YE'12 Update (Revised 15.11.13) 2" xfId="533"/>
    <cellStyle name="_รายงานกลุ่มงาน Legal 12-12-07_FS_Richy Place YE'12 Update (Revised 15.11.13)_FS Richy Place YE'13 (26.02.14) CF" xfId="534"/>
    <cellStyle name="_รายงานกลุ่มงาน Legal 12-12-07_FS_Richy Place YE'12 Update (Revised 15.11.13)_FS Richy Place YE'13 (26.02.14) CF 2" xfId="535"/>
    <cellStyle name="_รายงานกลุ่มงาน Legal 12-12-07_Portfolio 2008 for auditor" xfId="536"/>
    <cellStyle name="_รายงานกลุ่มงาน Legal 12-12-07_Portfolio 2008 for auditor 2" xfId="537"/>
    <cellStyle name="_รายงานกลุ่มงาน Legal 12-12-07_Portfolio 2008 for auditor_FS Richy Place Q3'13 (10.11.13)" xfId="538"/>
    <cellStyle name="_รายงานกลุ่มงาน Legal 12-12-07_Portfolio 2008 for auditor_FS Richy Place Q3'13 (10.11.13) 2" xfId="539"/>
    <cellStyle name="_รายงานกลุ่มงาน Legal 12-12-07_Portfolio 2008 for auditor_FS Richy Place YE'13 (26.02.14) CF" xfId="540"/>
    <cellStyle name="_รายงานกลุ่มงาน Legal 12-12-07_Portfolio 2008 for auditor_FS_Richy Place YE'12 Update (Revised 15.11.13)" xfId="541"/>
    <cellStyle name="_รายงานกลุ่มงาน Legal 12-12-07_Portfolio 2008 for auditor_FS_Richy Place YE'12 Update (Revised 15.11.13) 2" xfId="542"/>
    <cellStyle name="_รายงานกลุ่มงาน Legal 12-12-07_Portfolio 2008 for auditor_งบปี 55 เทียบ ปี 56 ไตรมาส 3" xfId="543"/>
    <cellStyle name="_รายงานกลุ่มงาน Legal 12-12-07_Portfolio 2009(original 1)" xfId="544"/>
    <cellStyle name="_รายงานกลุ่มงาน Legal 12-12-07_งบปี 55 เทียบ ปี 56 ไตรมาส 3" xfId="545"/>
    <cellStyle name="_รายงานประจำวันNOV-07" xfId="546"/>
    <cellStyle name="_รายงานประจำวันNOV-07_Budget Expense 2008 JMT - Revised Q3 (from JMT K.Ji)" xfId="547"/>
    <cellStyle name="_รายงานประจำวันNOV-07_Budget Expense 2008 JMT - Revised Q3 (from JMT K.Ji) 2" xfId="548"/>
    <cellStyle name="_รายงานประจำวันNOV-07_Budget Expense 2008 JMT - Revised Q3 (from JMT K.Ji)_FS Richy Place Q3'13 (10.11.13)" xfId="549"/>
    <cellStyle name="_รายงานประจำวันNOV-07_Budget Expense 2008 JMT - Revised Q3 (from JMT K.Ji)_FS Richy Place YE'13 (26.02.14) CF" xfId="550"/>
    <cellStyle name="_รายงานประจำวันNOV-07_Budget Expense 2008 JMT - Revised Q3 (from JMT K.Ji)_FS_Richy Place YE'12 Update (Revised 15.11.13)" xfId="551"/>
    <cellStyle name="_รายงานประจำวันNOV-07_FS Richy Place Q3'13 (10.11.13)" xfId="552"/>
    <cellStyle name="_รายงานประจำวันNOV-07_FS Richy Place Q3'13 (10.11.13) 2" xfId="553"/>
    <cellStyle name="_รายงานประจำวันNOV-07_FS_Richy Place YE'12 Update (Revised 15.11.13)" xfId="554"/>
    <cellStyle name="_รายงานประจำวันNOV-07_FS_Richy Place YE'12 Update (Revised 15.11.13) 2" xfId="555"/>
    <cellStyle name="_รายงานประจำวันNOV-07_Portfolio 2009(original 1)" xfId="556"/>
    <cellStyle name="_รายงานประจำวันNOV-07_Portfolio 2009(original 1) 2" xfId="557"/>
    <cellStyle name="_รายงานประจำวันNOV-07_Portfolio 2009(original 1)_FS Richy Place Q3'13 (10.11.13)" xfId="558"/>
    <cellStyle name="_รายงานประจำวันNOV-07_Portfolio 2009(original 1)_FS Richy Place YE'13 (26.02.14) CF" xfId="559"/>
    <cellStyle name="_รายงานประจำวันNOV-07_Portfolio 2009(original 1)_FS_Richy Place YE'12 Update (Revised 15.11.13)" xfId="560"/>
    <cellStyle name="_รายงานประจำวันNOV-07_งบปี 55 เทียบ ปี 56 ไตรมาส 3" xfId="561"/>
    <cellStyle name="_รายงานประจำวันเดือนกุมภาพันธ์" xfId="562"/>
    <cellStyle name="_รายงานประจำวันเดือนกุมภาพันธ์_Budget Expense 2008 JMT - Revised Q3 (from JMT K.Ji)" xfId="563"/>
    <cellStyle name="_รายงานประจำวันเดือนกุมภาพันธ์_Budget Expense 2008 JMT - Revised Q3 (from JMT K.Ji) 2" xfId="564"/>
    <cellStyle name="_รายงานประจำวันเดือนกุมภาพันธ์_Budget Expense 2008 JMT - Revised Q3 (from JMT K.Ji)_FS Richy Place Q3'13 (10.11.13)" xfId="565"/>
    <cellStyle name="_รายงานประจำวันเดือนกุมภาพันธ์_Budget Expense 2008 JMT - Revised Q3 (from JMT K.Ji)_FS Richy Place YE'13 (26.02.14) CF" xfId="566"/>
    <cellStyle name="_รายงานประจำวันเดือนกุมภาพันธ์_Budget Expense 2008 JMT - Revised Q3 (from JMT K.Ji)_FS_Richy Place YE'12 Update (Revised 15.11.13)" xfId="567"/>
    <cellStyle name="_รายงานประจำวันเดือนกุมภาพันธ์_FS Richy Place Q3'13 (10.11.13)" xfId="568"/>
    <cellStyle name="_รายงานประจำวันเดือนกุมภาพันธ์_FS Richy Place Q3'13 (10.11.13) 2" xfId="569"/>
    <cellStyle name="_รายงานประจำวันเดือนกุมภาพันธ์_FS_Richy Place YE'12 Update (Revised 15.11.13)" xfId="570"/>
    <cellStyle name="_รายงานประจำวันเดือนกุมภาพันธ์_FS_Richy Place YE'12 Update (Revised 15.11.13) 2" xfId="571"/>
    <cellStyle name="_รายงานประจำวันเดือนกุมภาพันธ์_Portfolio 2009(original 1)" xfId="572"/>
    <cellStyle name="_รายงานประจำวันเดือนกุมภาพันธ์_Portfolio 2009(original 1) 2" xfId="573"/>
    <cellStyle name="_รายงานประจำวันเดือนกุมภาพันธ์_Portfolio 2009(original 1)_FS Richy Place Q3'13 (10.11.13)" xfId="574"/>
    <cellStyle name="_รายงานประจำวันเดือนกุมภาพันธ์_Portfolio 2009(original 1)_FS Richy Place YE'13 (26.02.14) CF" xfId="575"/>
    <cellStyle name="_รายงานประจำวันเดือนกุมภาพันธ์_Portfolio 2009(original 1)_FS_Richy Place YE'12 Update (Revised 15.11.13)" xfId="576"/>
    <cellStyle name="_รายงานประจำวันเดือนกุมภาพันธ์_งบปี 55 เทียบ ปี 56 ไตรมาส 3" xfId="577"/>
    <cellStyle name="_รายงานยอดจัดเก็บกลุ่มLegal19-11-2007" xfId="578"/>
    <cellStyle name="_รายงานยอดจัดเก็บกลุ่มLegal19-11-2007 2" xfId="579"/>
    <cellStyle name="_รายงานยอดจัดเก็บกลุ่มLegal19-11-2007_Budget Expense 2008 JMT - Revised Q3 (from JMT K.Ji)" xfId="580"/>
    <cellStyle name="_รายงานยอดจัดเก็บกลุ่มLegal19-11-2007_FS Richy Place Q3'13 (10.11.13)" xfId="581"/>
    <cellStyle name="_รายงานยอดจัดเก็บกลุ่มLegal19-11-2007_FS Richy Place Q3'13 (10.11.13) 2" xfId="582"/>
    <cellStyle name="_รายงานยอดจัดเก็บกลุ่มLegal19-11-2007_FS Richy Place Q3'13 (10.11.13)_FS Richy Place YE'13 (26.02.14) CF" xfId="583"/>
    <cellStyle name="_รายงานยอดจัดเก็บกลุ่มLegal19-11-2007_FS Richy Place Q3'13 (10.11.13)_FS Richy Place YE'13 (26.02.14) CF 2" xfId="584"/>
    <cellStyle name="_รายงานยอดจัดเก็บกลุ่มLegal19-11-2007_FS Richy Place YE'13 (26.02.14) CF" xfId="585"/>
    <cellStyle name="_รายงานยอดจัดเก็บกลุ่มLegal19-11-2007_FS_Richy Place YE'12 Update (Revised 15.11.13)" xfId="586"/>
    <cellStyle name="_รายงานยอดจัดเก็บกลุ่มLegal19-11-2007_FS_Richy Place YE'12 Update (Revised 15.11.13) 2" xfId="587"/>
    <cellStyle name="_รายงานยอดจัดเก็บกลุ่มLegal19-11-2007_FS_Richy Place YE'12 Update (Revised 15.11.13)_FS Richy Place YE'13 (26.02.14) CF" xfId="588"/>
    <cellStyle name="_รายงานยอดจัดเก็บกลุ่มLegal19-11-2007_FS_Richy Place YE'12 Update (Revised 15.11.13)_FS Richy Place YE'13 (26.02.14) CF 2" xfId="589"/>
    <cellStyle name="_รายงานยอดจัดเก็บกลุ่มLegal19-11-2007_Portfolio 2008 for auditor" xfId="590"/>
    <cellStyle name="_รายงานยอดจัดเก็บกลุ่มLegal19-11-2007_Portfolio 2008 for auditor 2" xfId="591"/>
    <cellStyle name="_รายงานยอดจัดเก็บกลุ่มLegal19-11-2007_Portfolio 2008 for auditor_FS Richy Place Q3'13 (10.11.13)" xfId="592"/>
    <cellStyle name="_รายงานยอดจัดเก็บกลุ่มLegal19-11-2007_Portfolio 2008 for auditor_FS Richy Place Q3'13 (10.11.13) 2" xfId="593"/>
    <cellStyle name="_รายงานยอดจัดเก็บกลุ่มLegal19-11-2007_Portfolio 2008 for auditor_FS Richy Place YE'13 (26.02.14) CF" xfId="594"/>
    <cellStyle name="_รายงานยอดจัดเก็บกลุ่มLegal19-11-2007_Portfolio 2008 for auditor_FS_Richy Place YE'12 Update (Revised 15.11.13)" xfId="595"/>
    <cellStyle name="_รายงานยอดจัดเก็บกลุ่มLegal19-11-2007_Portfolio 2008 for auditor_FS_Richy Place YE'12 Update (Revised 15.11.13) 2" xfId="596"/>
    <cellStyle name="_รายงานยอดจัดเก็บกลุ่มLegal19-11-2007_Portfolio 2008 for auditor_งบปี 55 เทียบ ปี 56 ไตรมาส 3" xfId="597"/>
    <cellStyle name="_รายงานยอดจัดเก็บกลุ่มLegal19-11-2007_Portfolio 2009(original 1)" xfId="598"/>
    <cellStyle name="_รายงานยอดจัดเก็บกลุ่มLegal19-11-2007_งบปี 55 เทียบ ปี 56 ไตรมาส 3" xfId="599"/>
    <cellStyle name="_สรุปผลการทำงานของบังคับคดี (Weekly)" xfId="600"/>
    <cellStyle name="_สรุปผลการทำงานของบังคับคดี (Weekly) 2" xfId="601"/>
    <cellStyle name="_สรุปผลการทำงานของบังคับคดี (Weekly)_Budget Expense 2008 JMT - Revised Q3 (from JMT K.Ji)" xfId="602"/>
    <cellStyle name="_สรุปผลการทำงานของบังคับคดี (Weekly)_FS Richy Place Q3'13 (10.11.13)" xfId="603"/>
    <cellStyle name="_สรุปผลการทำงานของบังคับคดี (Weekly)_FS Richy Place Q3'13 (10.11.13) 2" xfId="604"/>
    <cellStyle name="_สรุปผลการทำงานของบังคับคดี (Weekly)_FS Richy Place Q3'13 (10.11.13)_FS Richy Place YE'13 (26.02.14) CF" xfId="605"/>
    <cellStyle name="_สรุปผลการทำงานของบังคับคดี (Weekly)_FS Richy Place Q3'13 (10.11.13)_FS Richy Place YE'13 (26.02.14) CF 2" xfId="606"/>
    <cellStyle name="_สรุปผลการทำงานของบังคับคดี (Weekly)_FS Richy Place YE'13 (26.02.14) CF" xfId="607"/>
    <cellStyle name="_สรุปผลการทำงานของบังคับคดี (Weekly)_FS_Richy Place YE'12 Update (Revised 15.11.13)" xfId="608"/>
    <cellStyle name="_สรุปผลการทำงานของบังคับคดี (Weekly)_FS_Richy Place YE'12 Update (Revised 15.11.13) 2" xfId="609"/>
    <cellStyle name="_สรุปผลการทำงานของบังคับคดี (Weekly)_FS_Richy Place YE'12 Update (Revised 15.11.13)_FS Richy Place YE'13 (26.02.14) CF" xfId="610"/>
    <cellStyle name="_สรุปผลการทำงานของบังคับคดี (Weekly)_FS_Richy Place YE'12 Update (Revised 15.11.13)_FS Richy Place YE'13 (26.02.14) CF 2" xfId="611"/>
    <cellStyle name="_สรุปผลการทำงานของบังคับคดี (Weekly)_Portfolio 2008 for auditor" xfId="612"/>
    <cellStyle name="_สรุปผลการทำงานของบังคับคดี (Weekly)_Portfolio 2008 for auditor 2" xfId="613"/>
    <cellStyle name="_สรุปผลการทำงานของบังคับคดี (Weekly)_Portfolio 2008 for auditor_FS Richy Place Q3'13 (10.11.13)" xfId="614"/>
    <cellStyle name="_สรุปผลการทำงานของบังคับคดี (Weekly)_Portfolio 2008 for auditor_FS Richy Place Q3'13 (10.11.13) 2" xfId="615"/>
    <cellStyle name="_สรุปผลการทำงานของบังคับคดี (Weekly)_Portfolio 2008 for auditor_FS Richy Place YE'13 (26.02.14) CF" xfId="616"/>
    <cellStyle name="_สรุปผลการทำงานของบังคับคดี (Weekly)_Portfolio 2008 for auditor_FS_Richy Place YE'12 Update (Revised 15.11.13)" xfId="617"/>
    <cellStyle name="_สรุปผลการทำงานของบังคับคดี (Weekly)_Portfolio 2008 for auditor_FS_Richy Place YE'12 Update (Revised 15.11.13) 2" xfId="618"/>
    <cellStyle name="_สรุปผลการทำงานของบังคับคดี (Weekly)_Portfolio 2008 for auditor_งบปี 55 เทียบ ปี 56 ไตรมาส 3" xfId="619"/>
    <cellStyle name="_สรุปผลการทำงานของบังคับคดี (Weekly)_Portfolio 2009(original 1)" xfId="620"/>
    <cellStyle name="_สรุปผลการทำงานของบังคับคดี (Weekly)_งบปี 55 เทียบ ปี 56 ไตรมาส 3" xfId="621"/>
    <cellStyle name="_อัพเดชขั้นตอนฟ้อง 23-08-08" xfId="622"/>
    <cellStyle name="0,0_x000d__x000a_NA_x000d__x000a_" xfId="623"/>
    <cellStyle name="0,0_x000d__x000a_NA_x000d__x000a_ 2" xfId="624"/>
    <cellStyle name="100" xfId="625"/>
    <cellStyle name="20% - Accent1 2" xfId="626"/>
    <cellStyle name="20% - Accent1 3" xfId="627"/>
    <cellStyle name="20% - Accent2 2" xfId="628"/>
    <cellStyle name="20% - Accent2 3" xfId="629"/>
    <cellStyle name="20% - Accent3 2" xfId="630"/>
    <cellStyle name="20% - Accent3 3" xfId="631"/>
    <cellStyle name="20% - Accent4 2" xfId="632"/>
    <cellStyle name="20% - Accent4 3" xfId="633"/>
    <cellStyle name="20% - Accent5 2" xfId="634"/>
    <cellStyle name="20% - Accent5 3" xfId="635"/>
    <cellStyle name="20% - Accent6 2" xfId="636"/>
    <cellStyle name="20% - Accent6 3" xfId="637"/>
    <cellStyle name="20% - ส่วนที่ถูกเน้น1 2" xfId="638"/>
    <cellStyle name="20% - ส่วนที่ถูกเน้น2 2" xfId="639"/>
    <cellStyle name="20% - ส่วนที่ถูกเน้น3 2" xfId="640"/>
    <cellStyle name="20% - ส่วนที่ถูกเน้น4 2" xfId="641"/>
    <cellStyle name="20% - ส่วนที่ถูกเน้น6 2" xfId="642"/>
    <cellStyle name="20% - 强调文字颜色 1" xfId="643"/>
    <cellStyle name="20% - 强调文字颜色 2" xfId="644"/>
    <cellStyle name="20% - 强调文字颜色 3" xfId="645"/>
    <cellStyle name="20% - 强调文字颜色 4" xfId="646"/>
    <cellStyle name="20% - 强调文字颜色 5" xfId="647"/>
    <cellStyle name="20% - 强调文字颜色 6" xfId="648"/>
    <cellStyle name="๒๖๋_x000d_A_x0001_" xfId="649"/>
    <cellStyle name="40% - Accent1 2" xfId="650"/>
    <cellStyle name="40% - Accent1 3" xfId="651"/>
    <cellStyle name="40% - Accent2 2" xfId="652"/>
    <cellStyle name="40% - Accent2 3" xfId="653"/>
    <cellStyle name="40% - Accent3 2" xfId="654"/>
    <cellStyle name="40% - Accent3 3" xfId="655"/>
    <cellStyle name="40% - Accent4 2" xfId="656"/>
    <cellStyle name="40% - Accent4 3" xfId="657"/>
    <cellStyle name="40% - Accent5 2" xfId="658"/>
    <cellStyle name="40% - Accent5 3" xfId="659"/>
    <cellStyle name="40% - Accent6 2" xfId="660"/>
    <cellStyle name="40% - Accent6 3" xfId="661"/>
    <cellStyle name="40% - ส่วนที่ถูกเน้น1 2" xfId="662"/>
    <cellStyle name="40% - ส่วนที่ถูกเน้น3 2" xfId="663"/>
    <cellStyle name="40% - ส่วนที่ถูกเน้น4 2" xfId="664"/>
    <cellStyle name="40% - ส่วนที่ถูกเน้น5 2" xfId="665"/>
    <cellStyle name="40% - ส่วนที่ถูกเน้น6 2" xfId="666"/>
    <cellStyle name="40% - 强调文字颜色 1" xfId="667"/>
    <cellStyle name="40% - 强调文字颜色 2" xfId="668"/>
    <cellStyle name="40% - 强调文字颜色 3" xfId="669"/>
    <cellStyle name="40% - 强调文字颜色 4" xfId="670"/>
    <cellStyle name="40% - 强调文字颜色 5" xfId="671"/>
    <cellStyle name="40% - 强调文字颜色 6" xfId="672"/>
    <cellStyle name="60% - Accent1 2" xfId="673"/>
    <cellStyle name="60% - Accent1 3" xfId="674"/>
    <cellStyle name="60% - Accent2 2" xfId="675"/>
    <cellStyle name="60% - Accent2 3" xfId="676"/>
    <cellStyle name="60% - Accent3 2" xfId="677"/>
    <cellStyle name="60% - Accent3 3" xfId="678"/>
    <cellStyle name="60% - Accent4 2" xfId="679"/>
    <cellStyle name="60% - Accent4 3" xfId="680"/>
    <cellStyle name="60% - Accent5 2" xfId="681"/>
    <cellStyle name="60% - Accent5 3" xfId="682"/>
    <cellStyle name="60% - Accent6 2" xfId="683"/>
    <cellStyle name="60% - Accent6 3" xfId="684"/>
    <cellStyle name="60% - ส่วนที่ถูกเน้น1 2" xfId="685"/>
    <cellStyle name="60% - ส่วนที่ถูกเน้น2 2" xfId="686"/>
    <cellStyle name="60% - ส่วนที่ถูกเน้น3 2" xfId="687"/>
    <cellStyle name="60% - ส่วนที่ถูกเน้น4 2" xfId="688"/>
    <cellStyle name="60% - ส่วนที่ถูกเน้น5 2" xfId="689"/>
    <cellStyle name="60% - ส่วนที่ถูกเน้น6 2" xfId="690"/>
    <cellStyle name="60% - 强调文字颜色 1" xfId="691"/>
    <cellStyle name="60% - 强调文字颜色 2" xfId="692"/>
    <cellStyle name="60% - 强调文字颜色 3" xfId="693"/>
    <cellStyle name="60% - 强调文字颜色 4" xfId="694"/>
    <cellStyle name="60% - 强调文字颜色 5" xfId="695"/>
    <cellStyle name="60% - 强调文字颜色 6" xfId="696"/>
    <cellStyle name="75" xfId="697"/>
    <cellStyle name="75 2" xfId="698"/>
    <cellStyle name="A_x0001_" xfId="699"/>
    <cellStyle name="Accent1 - 20%" xfId="700"/>
    <cellStyle name="Accent1 - 40%" xfId="701"/>
    <cellStyle name="Accent1 - 60%" xfId="702"/>
    <cellStyle name="Accent1 2" xfId="703"/>
    <cellStyle name="Accent1 3" xfId="704"/>
    <cellStyle name="Accent1 4" xfId="705"/>
    <cellStyle name="Accent2 - 20%" xfId="706"/>
    <cellStyle name="Accent2 - 40%" xfId="707"/>
    <cellStyle name="Accent2 - 60%" xfId="708"/>
    <cellStyle name="Accent2 2" xfId="709"/>
    <cellStyle name="Accent2 3" xfId="710"/>
    <cellStyle name="Accent2 4" xfId="711"/>
    <cellStyle name="Accent3 - 20%" xfId="712"/>
    <cellStyle name="Accent3 - 40%" xfId="713"/>
    <cellStyle name="Accent3 - 60%" xfId="714"/>
    <cellStyle name="Accent3 2" xfId="715"/>
    <cellStyle name="Accent3 3" xfId="716"/>
    <cellStyle name="Accent3 4" xfId="717"/>
    <cellStyle name="Accent4 - 20%" xfId="718"/>
    <cellStyle name="Accent4 - 40%" xfId="719"/>
    <cellStyle name="Accent4 - 60%" xfId="720"/>
    <cellStyle name="Accent4 2" xfId="721"/>
    <cellStyle name="Accent4 3" xfId="722"/>
    <cellStyle name="Accent4 4" xfId="723"/>
    <cellStyle name="Accent5 - 20%" xfId="724"/>
    <cellStyle name="Accent5 - 40%" xfId="725"/>
    <cellStyle name="Accent5 - 60%" xfId="726"/>
    <cellStyle name="Accent5 2" xfId="727"/>
    <cellStyle name="Accent5 3" xfId="728"/>
    <cellStyle name="Accent5 4" xfId="729"/>
    <cellStyle name="Accent6 - 20%" xfId="730"/>
    <cellStyle name="Accent6 - 40%" xfId="731"/>
    <cellStyle name="Accent6 - 60%" xfId="732"/>
    <cellStyle name="Accent6 2" xfId="733"/>
    <cellStyle name="Accent6 3" xfId="734"/>
    <cellStyle name="Accent6 4" xfId="735"/>
    <cellStyle name="Bad 2" xfId="736"/>
    <cellStyle name="Bad 3" xfId="737"/>
    <cellStyle name="ber of montd" xfId="738"/>
    <cellStyle name="ber of montd 2" xfId="739"/>
    <cellStyle name="Body" xfId="740"/>
    <cellStyle name="BOLDl" xfId="741"/>
    <cellStyle name="Calc Currency (0)" xfId="742"/>
    <cellStyle name="Calc Currency (0) 2" xfId="743"/>
    <cellStyle name="Calc Currency (0) 3" xfId="744"/>
    <cellStyle name="Calc Currency (2)" xfId="745"/>
    <cellStyle name="Calc Currency (2) 2" xfId="746"/>
    <cellStyle name="Calc Percent (0)" xfId="747"/>
    <cellStyle name="Calc Percent (0) 2" xfId="748"/>
    <cellStyle name="Calc Percent (1)" xfId="749"/>
    <cellStyle name="Calc Percent (1) 2" xfId="750"/>
    <cellStyle name="Calc Percent (2)" xfId="751"/>
    <cellStyle name="Calc Percent (2) 2" xfId="752"/>
    <cellStyle name="Calc Units (0)" xfId="753"/>
    <cellStyle name="Calc Units (0) 2" xfId="754"/>
    <cellStyle name="Calc Units (1)" xfId="755"/>
    <cellStyle name="Calc Units (1) 2" xfId="756"/>
    <cellStyle name="Calc Units (2)" xfId="757"/>
    <cellStyle name="Calc Units (2) 2" xfId="758"/>
    <cellStyle name="Calculation 2" xfId="759"/>
    <cellStyle name="Calculation 3" xfId="760"/>
    <cellStyle name="category" xfId="761"/>
    <cellStyle name="Check Cell 2" xfId="762"/>
    <cellStyle name="Check Cell 3" xfId="763"/>
    <cellStyle name="Comma" xfId="764" builtinId="3"/>
    <cellStyle name="Comma  - Style1" xfId="765"/>
    <cellStyle name="Comma  - Style2" xfId="766"/>
    <cellStyle name="Comma  - Style3" xfId="767"/>
    <cellStyle name="Comma  - Style4" xfId="768"/>
    <cellStyle name="Comma  - Style5" xfId="769"/>
    <cellStyle name="Comma  - Style6" xfId="770"/>
    <cellStyle name="Comma  - Style7" xfId="771"/>
    <cellStyle name="Comma  - Style8" xfId="772"/>
    <cellStyle name="Comma [0] 2" xfId="773"/>
    <cellStyle name="Comma [00]" xfId="774"/>
    <cellStyle name="Comma [00] 2" xfId="775"/>
    <cellStyle name="Comma 10" xfId="776"/>
    <cellStyle name="Comma 10 2" xfId="777"/>
    <cellStyle name="Comma 10 2 2" xfId="778"/>
    <cellStyle name="Comma 10 2 3" xfId="779"/>
    <cellStyle name="Comma 10 2 4" xfId="2253"/>
    <cellStyle name="Comma 10 3" xfId="780"/>
    <cellStyle name="Comma 10 4" xfId="781"/>
    <cellStyle name="Comma 100" xfId="782"/>
    <cellStyle name="Comma 100 2" xfId="783"/>
    <cellStyle name="Comma 100 2 2" xfId="784"/>
    <cellStyle name="Comma 100 2 3" xfId="785"/>
    <cellStyle name="Comma 100 3" xfId="786"/>
    <cellStyle name="Comma 100 4" xfId="787"/>
    <cellStyle name="Comma 101" xfId="788"/>
    <cellStyle name="Comma 101 2" xfId="789"/>
    <cellStyle name="Comma 101 2 2" xfId="790"/>
    <cellStyle name="Comma 101 2 3" xfId="791"/>
    <cellStyle name="Comma 101 3" xfId="792"/>
    <cellStyle name="Comma 101 4" xfId="793"/>
    <cellStyle name="Comma 102" xfId="794"/>
    <cellStyle name="Comma 102 2" xfId="795"/>
    <cellStyle name="Comma 102 2 2" xfId="796"/>
    <cellStyle name="Comma 102 2 3" xfId="797"/>
    <cellStyle name="Comma 102 3" xfId="798"/>
    <cellStyle name="Comma 102 4" xfId="799"/>
    <cellStyle name="Comma 103" xfId="800"/>
    <cellStyle name="Comma 103 2" xfId="801"/>
    <cellStyle name="Comma 103 2 2" xfId="802"/>
    <cellStyle name="Comma 103 2 3" xfId="803"/>
    <cellStyle name="Comma 103 3" xfId="804"/>
    <cellStyle name="Comma 103 4" xfId="805"/>
    <cellStyle name="Comma 104" xfId="806"/>
    <cellStyle name="Comma 104 2" xfId="807"/>
    <cellStyle name="Comma 104 2 2" xfId="808"/>
    <cellStyle name="Comma 104 2 3" xfId="809"/>
    <cellStyle name="Comma 104 3" xfId="810"/>
    <cellStyle name="Comma 104 4" xfId="811"/>
    <cellStyle name="Comma 105" xfId="812"/>
    <cellStyle name="Comma 105 2" xfId="813"/>
    <cellStyle name="Comma 105 2 2" xfId="814"/>
    <cellStyle name="Comma 105 2 3" xfId="815"/>
    <cellStyle name="Comma 105 3" xfId="816"/>
    <cellStyle name="Comma 105 4" xfId="817"/>
    <cellStyle name="Comma 106" xfId="818"/>
    <cellStyle name="Comma 106 2" xfId="819"/>
    <cellStyle name="Comma 106 2 2" xfId="820"/>
    <cellStyle name="Comma 106 2 3" xfId="821"/>
    <cellStyle name="Comma 106 3" xfId="822"/>
    <cellStyle name="Comma 106 4" xfId="823"/>
    <cellStyle name="Comma 107" xfId="824"/>
    <cellStyle name="Comma 107 2" xfId="825"/>
    <cellStyle name="Comma 107 2 2" xfId="826"/>
    <cellStyle name="Comma 107 2 3" xfId="827"/>
    <cellStyle name="Comma 107 3" xfId="828"/>
    <cellStyle name="Comma 107 4" xfId="829"/>
    <cellStyle name="Comma 108" xfId="830"/>
    <cellStyle name="Comma 108 2" xfId="831"/>
    <cellStyle name="Comma 108 2 2" xfId="832"/>
    <cellStyle name="Comma 108 2 3" xfId="833"/>
    <cellStyle name="Comma 108 3" xfId="834"/>
    <cellStyle name="Comma 108 4" xfId="835"/>
    <cellStyle name="Comma 109" xfId="836"/>
    <cellStyle name="Comma 109 2" xfId="837"/>
    <cellStyle name="Comma 109 2 2" xfId="838"/>
    <cellStyle name="Comma 109 2 3" xfId="839"/>
    <cellStyle name="Comma 109 3" xfId="840"/>
    <cellStyle name="Comma 109 4" xfId="841"/>
    <cellStyle name="Comma 11" xfId="842"/>
    <cellStyle name="Comma 11 2" xfId="843"/>
    <cellStyle name="Comma 11 2 2" xfId="844"/>
    <cellStyle name="Comma 11 2 3" xfId="845"/>
    <cellStyle name="Comma 11 3" xfId="846"/>
    <cellStyle name="Comma 11 4" xfId="847"/>
    <cellStyle name="Comma 110" xfId="848"/>
    <cellStyle name="Comma 110 2" xfId="849"/>
    <cellStyle name="Comma 110 2 2" xfId="850"/>
    <cellStyle name="Comma 110 2 3" xfId="851"/>
    <cellStyle name="Comma 110 3" xfId="852"/>
    <cellStyle name="Comma 110 4" xfId="853"/>
    <cellStyle name="Comma 111" xfId="854"/>
    <cellStyle name="Comma 111 2" xfId="855"/>
    <cellStyle name="Comma 111 2 2" xfId="856"/>
    <cellStyle name="Comma 111 2 3" xfId="857"/>
    <cellStyle name="Comma 111 3" xfId="858"/>
    <cellStyle name="Comma 111 4" xfId="859"/>
    <cellStyle name="Comma 112" xfId="860"/>
    <cellStyle name="Comma 112 2" xfId="861"/>
    <cellStyle name="Comma 112 2 2" xfId="862"/>
    <cellStyle name="Comma 112 2 3" xfId="863"/>
    <cellStyle name="Comma 112 3" xfId="864"/>
    <cellStyle name="Comma 112 4" xfId="865"/>
    <cellStyle name="Comma 113" xfId="866"/>
    <cellStyle name="Comma 113 2" xfId="867"/>
    <cellStyle name="Comma 113 2 2" xfId="868"/>
    <cellStyle name="Comma 113 3" xfId="869"/>
    <cellStyle name="Comma 114" xfId="870"/>
    <cellStyle name="Comma 114 2" xfId="871"/>
    <cellStyle name="Comma 114 3" xfId="872"/>
    <cellStyle name="Comma 115" xfId="873"/>
    <cellStyle name="Comma 115 2" xfId="874"/>
    <cellStyle name="Comma 115 3" xfId="875"/>
    <cellStyle name="Comma 116" xfId="876"/>
    <cellStyle name="Comma 116 2" xfId="877"/>
    <cellStyle name="Comma 116 3" xfId="878"/>
    <cellStyle name="Comma 117" xfId="879"/>
    <cellStyle name="Comma 117 2" xfId="880"/>
    <cellStyle name="Comma 117 3" xfId="881"/>
    <cellStyle name="Comma 118" xfId="882"/>
    <cellStyle name="Comma 118 2" xfId="883"/>
    <cellStyle name="Comma 118 3" xfId="884"/>
    <cellStyle name="Comma 119" xfId="885"/>
    <cellStyle name="Comma 119 2" xfId="886"/>
    <cellStyle name="Comma 119 2 2" xfId="2252"/>
    <cellStyle name="Comma 119 3" xfId="887"/>
    <cellStyle name="Comma 119 4" xfId="2251"/>
    <cellStyle name="Comma 12" xfId="888"/>
    <cellStyle name="Comma 12 2" xfId="889"/>
    <cellStyle name="Comma 12 2 2" xfId="890"/>
    <cellStyle name="Comma 12 2 3" xfId="891"/>
    <cellStyle name="Comma 12 3" xfId="892"/>
    <cellStyle name="Comma 12 4" xfId="893"/>
    <cellStyle name="Comma 120" xfId="894"/>
    <cellStyle name="Comma 121" xfId="895"/>
    <cellStyle name="Comma 122" xfId="896"/>
    <cellStyle name="Comma 123" xfId="897"/>
    <cellStyle name="Comma 124" xfId="898"/>
    <cellStyle name="Comma 125" xfId="899"/>
    <cellStyle name="Comma 13" xfId="900"/>
    <cellStyle name="Comma 13 2" xfId="901"/>
    <cellStyle name="Comma 13 2 2" xfId="902"/>
    <cellStyle name="Comma 13 2 3" xfId="903"/>
    <cellStyle name="Comma 13 3" xfId="904"/>
    <cellStyle name="Comma 13 4" xfId="905"/>
    <cellStyle name="Comma 14" xfId="906"/>
    <cellStyle name="Comma 14 2" xfId="907"/>
    <cellStyle name="Comma 14 2 2" xfId="908"/>
    <cellStyle name="Comma 14 2 3" xfId="909"/>
    <cellStyle name="Comma 14 3" xfId="910"/>
    <cellStyle name="Comma 14 4" xfId="911"/>
    <cellStyle name="Comma 15" xfId="912"/>
    <cellStyle name="Comma 15 2" xfId="913"/>
    <cellStyle name="Comma 15 2 2" xfId="914"/>
    <cellStyle name="Comma 15 2 3" xfId="915"/>
    <cellStyle name="Comma 15 3" xfId="916"/>
    <cellStyle name="Comma 15 4" xfId="917"/>
    <cellStyle name="Comma 16" xfId="918"/>
    <cellStyle name="Comma 16 2" xfId="919"/>
    <cellStyle name="Comma 16 2 2" xfId="920"/>
    <cellStyle name="Comma 16 2 3" xfId="921"/>
    <cellStyle name="Comma 16 3" xfId="922"/>
    <cellStyle name="Comma 16 4" xfId="923"/>
    <cellStyle name="Comma 17" xfId="924"/>
    <cellStyle name="Comma 17 2" xfId="925"/>
    <cellStyle name="Comma 17 2 2" xfId="926"/>
    <cellStyle name="Comma 17 2 3" xfId="927"/>
    <cellStyle name="Comma 17 3" xfId="928"/>
    <cellStyle name="Comma 17 4" xfId="929"/>
    <cellStyle name="Comma 18" xfId="930"/>
    <cellStyle name="Comma 18 2" xfId="931"/>
    <cellStyle name="Comma 18 2 2" xfId="932"/>
    <cellStyle name="Comma 18 2 3" xfId="933"/>
    <cellStyle name="Comma 18 3" xfId="934"/>
    <cellStyle name="Comma 18 4" xfId="935"/>
    <cellStyle name="Comma 19" xfId="936"/>
    <cellStyle name="Comma 19 2" xfId="937"/>
    <cellStyle name="Comma 19 2 2" xfId="938"/>
    <cellStyle name="Comma 19 2 3" xfId="939"/>
    <cellStyle name="Comma 19 3" xfId="940"/>
    <cellStyle name="Comma 19 4" xfId="941"/>
    <cellStyle name="Comma 2" xfId="942"/>
    <cellStyle name="Comma 2 2" xfId="943"/>
    <cellStyle name="Comma 2 2 2" xfId="944"/>
    <cellStyle name="Comma 2 2 2 2" xfId="945"/>
    <cellStyle name="Comma 2 2 3" xfId="946"/>
    <cellStyle name="Comma 2 3" xfId="947"/>
    <cellStyle name="Comma 2 3 2" xfId="948"/>
    <cellStyle name="Comma 2 3 3" xfId="949"/>
    <cellStyle name="Comma 2 3 4" xfId="950"/>
    <cellStyle name="Comma 2 4" xfId="951"/>
    <cellStyle name="Comma 2 4 2" xfId="952"/>
    <cellStyle name="Comma 2 4 2 2" xfId="953"/>
    <cellStyle name="Comma 2 4 3" xfId="954"/>
    <cellStyle name="Comma 2 5" xfId="955"/>
    <cellStyle name="Comma 2 5 2" xfId="956"/>
    <cellStyle name="Comma 2 6" xfId="957"/>
    <cellStyle name="Comma 2 6 2" xfId="958"/>
    <cellStyle name="Comma 2 6 2 2" xfId="959"/>
    <cellStyle name="Comma 2 6 2 3" xfId="960"/>
    <cellStyle name="Comma 2 6 3" xfId="961"/>
    <cellStyle name="Comma 2 6 4" xfId="962"/>
    <cellStyle name="Comma 2 7" xfId="963"/>
    <cellStyle name="Comma 2_2500-2 Gross Margin" xfId="964"/>
    <cellStyle name="Comma 20" xfId="965"/>
    <cellStyle name="Comma 20 2" xfId="966"/>
    <cellStyle name="Comma 20 2 2" xfId="967"/>
    <cellStyle name="Comma 20 2 3" xfId="968"/>
    <cellStyle name="Comma 20 3" xfId="969"/>
    <cellStyle name="Comma 20 4" xfId="970"/>
    <cellStyle name="Comma 21" xfId="971"/>
    <cellStyle name="Comma 21 2" xfId="972"/>
    <cellStyle name="Comma 21 2 2" xfId="973"/>
    <cellStyle name="Comma 21 2 3" xfId="974"/>
    <cellStyle name="Comma 21 3" xfId="975"/>
    <cellStyle name="Comma 21 4" xfId="976"/>
    <cellStyle name="Comma 22" xfId="977"/>
    <cellStyle name="Comma 22 2" xfId="978"/>
    <cellStyle name="Comma 22 2 2" xfId="979"/>
    <cellStyle name="Comma 22 2 3" xfId="980"/>
    <cellStyle name="Comma 22 3" xfId="981"/>
    <cellStyle name="Comma 22 4" xfId="982"/>
    <cellStyle name="Comma 23" xfId="983"/>
    <cellStyle name="Comma 23 2" xfId="984"/>
    <cellStyle name="Comma 23 2 2" xfId="985"/>
    <cellStyle name="Comma 23 2 3" xfId="986"/>
    <cellStyle name="Comma 23 3" xfId="987"/>
    <cellStyle name="Comma 23 4" xfId="988"/>
    <cellStyle name="Comma 24" xfId="989"/>
    <cellStyle name="Comma 24 2" xfId="990"/>
    <cellStyle name="Comma 24 2 2" xfId="991"/>
    <cellStyle name="Comma 24 2 2 2" xfId="992"/>
    <cellStyle name="Comma 24 2 2 2 2" xfId="993"/>
    <cellStyle name="Comma 24 2 2 2 3" xfId="994"/>
    <cellStyle name="Comma 24 2 2 3" xfId="995"/>
    <cellStyle name="Comma 24 2 2 4" xfId="996"/>
    <cellStyle name="Comma 24 2 3" xfId="997"/>
    <cellStyle name="Comma 24 2 3 2" xfId="998"/>
    <cellStyle name="Comma 24 2 3 3" xfId="999"/>
    <cellStyle name="Comma 24 2 4" xfId="1000"/>
    <cellStyle name="Comma 24 2 5" xfId="1001"/>
    <cellStyle name="Comma 24 3" xfId="1002"/>
    <cellStyle name="Comma 24 3 2" xfId="1003"/>
    <cellStyle name="Comma 24 3 3" xfId="1004"/>
    <cellStyle name="Comma 24 4" xfId="1005"/>
    <cellStyle name="Comma 24 5" xfId="1006"/>
    <cellStyle name="Comma 25" xfId="1007"/>
    <cellStyle name="Comma 25 2" xfId="1008"/>
    <cellStyle name="Comma 25 2 2" xfId="1009"/>
    <cellStyle name="Comma 25 2 3" xfId="1010"/>
    <cellStyle name="Comma 25 3" xfId="1011"/>
    <cellStyle name="Comma 25 4" xfId="1012"/>
    <cellStyle name="Comma 26" xfId="1013"/>
    <cellStyle name="Comma 26 2" xfId="1014"/>
    <cellStyle name="Comma 26 2 2" xfId="1015"/>
    <cellStyle name="Comma 26 2 3" xfId="1016"/>
    <cellStyle name="Comma 26 3" xfId="1017"/>
    <cellStyle name="Comma 26 4" xfId="1018"/>
    <cellStyle name="Comma 27" xfId="1019"/>
    <cellStyle name="Comma 27 2" xfId="1020"/>
    <cellStyle name="Comma 27 2 2" xfId="1021"/>
    <cellStyle name="Comma 27 2 3" xfId="1022"/>
    <cellStyle name="Comma 27 3" xfId="1023"/>
    <cellStyle name="Comma 27 4" xfId="1024"/>
    <cellStyle name="Comma 28" xfId="1025"/>
    <cellStyle name="Comma 28 2" xfId="1026"/>
    <cellStyle name="Comma 28 2 2" xfId="1027"/>
    <cellStyle name="Comma 28 2 3" xfId="1028"/>
    <cellStyle name="Comma 28 3" xfId="1029"/>
    <cellStyle name="Comma 28 4" xfId="1030"/>
    <cellStyle name="Comma 29" xfId="1031"/>
    <cellStyle name="Comma 29 2" xfId="1032"/>
    <cellStyle name="Comma 29 2 2" xfId="1033"/>
    <cellStyle name="Comma 29 2 3" xfId="1034"/>
    <cellStyle name="Comma 29 3" xfId="1035"/>
    <cellStyle name="Comma 29 4" xfId="1036"/>
    <cellStyle name="Comma 3" xfId="1037"/>
    <cellStyle name="Comma 3 2" xfId="1038"/>
    <cellStyle name="Comma 3 2 2" xfId="1039"/>
    <cellStyle name="Comma 3 2 2 2" xfId="1040"/>
    <cellStyle name="Comma 3 2 2 3" xfId="1041"/>
    <cellStyle name="Comma 3 3" xfId="1042"/>
    <cellStyle name="Comma 3 3 2" xfId="1043"/>
    <cellStyle name="Comma 3 4" xfId="1044"/>
    <cellStyle name="Comma 30" xfId="1045"/>
    <cellStyle name="Comma 30 2" xfId="1046"/>
    <cellStyle name="Comma 30 2 2" xfId="1047"/>
    <cellStyle name="Comma 30 2 3" xfId="1048"/>
    <cellStyle name="Comma 30 3" xfId="1049"/>
    <cellStyle name="Comma 30 4" xfId="1050"/>
    <cellStyle name="Comma 31" xfId="1051"/>
    <cellStyle name="Comma 31 2" xfId="1052"/>
    <cellStyle name="Comma 31 2 2" xfId="1053"/>
    <cellStyle name="Comma 31 2 3" xfId="1054"/>
    <cellStyle name="Comma 31 3" xfId="1055"/>
    <cellStyle name="Comma 31 4" xfId="1056"/>
    <cellStyle name="Comma 32" xfId="1057"/>
    <cellStyle name="Comma 32 2" xfId="1058"/>
    <cellStyle name="Comma 32 2 2" xfId="1059"/>
    <cellStyle name="Comma 32 2 3" xfId="1060"/>
    <cellStyle name="Comma 32 3" xfId="1061"/>
    <cellStyle name="Comma 32 4" xfId="1062"/>
    <cellStyle name="Comma 33" xfId="1063"/>
    <cellStyle name="Comma 33 2" xfId="1064"/>
    <cellStyle name="Comma 33 2 2" xfId="1065"/>
    <cellStyle name="Comma 33 2 3" xfId="1066"/>
    <cellStyle name="Comma 33 2 4" xfId="1067"/>
    <cellStyle name="Comma 33 2 5" xfId="1068"/>
    <cellStyle name="Comma 33 2 6" xfId="1069"/>
    <cellStyle name="Comma 33 3" xfId="1070"/>
    <cellStyle name="Comma 33 3 2" xfId="1071"/>
    <cellStyle name="Comma 33 4" xfId="1072"/>
    <cellStyle name="Comma 33 4 2" xfId="1073"/>
    <cellStyle name="Comma 33 4 3" xfId="1074"/>
    <cellStyle name="Comma 33 5" xfId="1075"/>
    <cellStyle name="Comma 33 5 2" xfId="1076"/>
    <cellStyle name="Comma 33 5 3" xfId="1077"/>
    <cellStyle name="Comma 33 6" xfId="1078"/>
    <cellStyle name="Comma 33 7" xfId="1079"/>
    <cellStyle name="Comma 34" xfId="1080"/>
    <cellStyle name="Comma 34 2" xfId="1081"/>
    <cellStyle name="Comma 34 2 2" xfId="1082"/>
    <cellStyle name="Comma 34 2 3" xfId="1083"/>
    <cellStyle name="Comma 34 3" xfId="1084"/>
    <cellStyle name="Comma 34 4" xfId="1085"/>
    <cellStyle name="Comma 35" xfId="1086"/>
    <cellStyle name="Comma 35 2" xfId="1087"/>
    <cellStyle name="Comma 35 2 2" xfId="1088"/>
    <cellStyle name="Comma 35 2 3" xfId="1089"/>
    <cellStyle name="Comma 35 3" xfId="1090"/>
    <cellStyle name="Comma 35 4" xfId="1091"/>
    <cellStyle name="Comma 36" xfId="1092"/>
    <cellStyle name="Comma 36 2" xfId="1093"/>
    <cellStyle name="Comma 36 2 2" xfId="1094"/>
    <cellStyle name="Comma 36 2 3" xfId="1095"/>
    <cellStyle name="Comma 36 3" xfId="1096"/>
    <cellStyle name="Comma 36 4" xfId="1097"/>
    <cellStyle name="Comma 37" xfId="1098"/>
    <cellStyle name="Comma 37 2" xfId="1099"/>
    <cellStyle name="Comma 37 2 2" xfId="1100"/>
    <cellStyle name="Comma 37 2 2 2" xfId="1101"/>
    <cellStyle name="Comma 37 2 2 3" xfId="1102"/>
    <cellStyle name="Comma 37 2 3" xfId="1103"/>
    <cellStyle name="Comma 37 2 4" xfId="1104"/>
    <cellStyle name="Comma 37 3" xfId="1105"/>
    <cellStyle name="Comma 37 4" xfId="1106"/>
    <cellStyle name="Comma 38" xfId="1107"/>
    <cellStyle name="Comma 38 2" xfId="1108"/>
    <cellStyle name="Comma 38 2 2" xfId="1109"/>
    <cellStyle name="Comma 38 2 2 2" xfId="1110"/>
    <cellStyle name="Comma 38 2 2 3" xfId="1111"/>
    <cellStyle name="Comma 38 2 3" xfId="1112"/>
    <cellStyle name="Comma 38 2 4" xfId="1113"/>
    <cellStyle name="Comma 38 3" xfId="1114"/>
    <cellStyle name="Comma 38 3 2" xfId="1115"/>
    <cellStyle name="Comma 38 3 3" xfId="1116"/>
    <cellStyle name="Comma 38 4" xfId="1117"/>
    <cellStyle name="Comma 38 5" xfId="1118"/>
    <cellStyle name="Comma 39" xfId="1119"/>
    <cellStyle name="Comma 39 2" xfId="1120"/>
    <cellStyle name="Comma 39 2 2" xfId="1121"/>
    <cellStyle name="Comma 39 2 3" xfId="1122"/>
    <cellStyle name="Comma 39 3" xfId="1123"/>
    <cellStyle name="Comma 39 4" xfId="1124"/>
    <cellStyle name="Comma 4" xfId="1125"/>
    <cellStyle name="Comma 4 2" xfId="1126"/>
    <cellStyle name="Comma 4 2 2" xfId="1127"/>
    <cellStyle name="Comma 4 2 3" xfId="1128"/>
    <cellStyle name="Comma 4 3" xfId="1129"/>
    <cellStyle name="Comma 4 3 2" xfId="1130"/>
    <cellStyle name="Comma 40" xfId="1131"/>
    <cellStyle name="Comma 40 2" xfId="1132"/>
    <cellStyle name="Comma 40 2 2" xfId="1133"/>
    <cellStyle name="Comma 40 2 3" xfId="1134"/>
    <cellStyle name="Comma 40 3" xfId="1135"/>
    <cellStyle name="Comma 40 4" xfId="1136"/>
    <cellStyle name="Comma 41" xfId="1137"/>
    <cellStyle name="Comma 41 2" xfId="1138"/>
    <cellStyle name="Comma 41 2 2" xfId="1139"/>
    <cellStyle name="Comma 41 2 3" xfId="1140"/>
    <cellStyle name="Comma 41 3" xfId="1141"/>
    <cellStyle name="Comma 41 4" xfId="1142"/>
    <cellStyle name="Comma 42" xfId="1143"/>
    <cellStyle name="Comma 42 2" xfId="1144"/>
    <cellStyle name="Comma 42 2 2" xfId="1145"/>
    <cellStyle name="Comma 42 2 3" xfId="1146"/>
    <cellStyle name="Comma 42 3" xfId="1147"/>
    <cellStyle name="Comma 42 4" xfId="1148"/>
    <cellStyle name="Comma 43" xfId="1149"/>
    <cellStyle name="Comma 43 2" xfId="1150"/>
    <cellStyle name="Comma 43 2 2" xfId="1151"/>
    <cellStyle name="Comma 43 2 3" xfId="1152"/>
    <cellStyle name="Comma 43 3" xfId="1153"/>
    <cellStyle name="Comma 43 4" xfId="1154"/>
    <cellStyle name="Comma 44" xfId="1155"/>
    <cellStyle name="Comma 44 2" xfId="1156"/>
    <cellStyle name="Comma 44 2 2" xfId="1157"/>
    <cellStyle name="Comma 44 2 3" xfId="1158"/>
    <cellStyle name="Comma 44 3" xfId="1159"/>
    <cellStyle name="Comma 44 4" xfId="1160"/>
    <cellStyle name="Comma 45" xfId="1161"/>
    <cellStyle name="Comma 45 2" xfId="1162"/>
    <cellStyle name="Comma 45 2 2" xfId="1163"/>
    <cellStyle name="Comma 45 2 3" xfId="1164"/>
    <cellStyle name="Comma 45 3" xfId="1165"/>
    <cellStyle name="Comma 45 4" xfId="1166"/>
    <cellStyle name="Comma 46" xfId="1167"/>
    <cellStyle name="Comma 46 2" xfId="1168"/>
    <cellStyle name="Comma 46 2 2" xfId="1169"/>
    <cellStyle name="Comma 46 2 3" xfId="1170"/>
    <cellStyle name="Comma 46 3" xfId="1171"/>
    <cellStyle name="Comma 46 4" xfId="1172"/>
    <cellStyle name="Comma 47" xfId="1173"/>
    <cellStyle name="Comma 47 2" xfId="1174"/>
    <cellStyle name="Comma 47 2 2" xfId="1175"/>
    <cellStyle name="Comma 47 2 3" xfId="1176"/>
    <cellStyle name="Comma 47 3" xfId="1177"/>
    <cellStyle name="Comma 47 4" xfId="1178"/>
    <cellStyle name="Comma 48" xfId="1179"/>
    <cellStyle name="Comma 48 2" xfId="1180"/>
    <cellStyle name="Comma 48 2 2" xfId="1181"/>
    <cellStyle name="Comma 48 2 3" xfId="1182"/>
    <cellStyle name="Comma 48 3" xfId="1183"/>
    <cellStyle name="Comma 48 4" xfId="1184"/>
    <cellStyle name="Comma 49" xfId="1185"/>
    <cellStyle name="Comma 49 2" xfId="1186"/>
    <cellStyle name="Comma 49 2 2" xfId="1187"/>
    <cellStyle name="Comma 49 2 3" xfId="1188"/>
    <cellStyle name="Comma 49 3" xfId="1189"/>
    <cellStyle name="Comma 49 4" xfId="1190"/>
    <cellStyle name="Comma 5" xfId="1191"/>
    <cellStyle name="Comma 5 2" xfId="1192"/>
    <cellStyle name="Comma 5 2 2" xfId="1193"/>
    <cellStyle name="Comma 5 2 2 2" xfId="1194"/>
    <cellStyle name="Comma 5 2 3" xfId="1195"/>
    <cellStyle name="Comma 5 2 4" xfId="1196"/>
    <cellStyle name="Comma 5 3" xfId="1197"/>
    <cellStyle name="Comma 5 4" xfId="1198"/>
    <cellStyle name="Comma 50" xfId="1199"/>
    <cellStyle name="Comma 50 2" xfId="1200"/>
    <cellStyle name="Comma 50 2 2" xfId="1201"/>
    <cellStyle name="Comma 50 2 3" xfId="1202"/>
    <cellStyle name="Comma 50 3" xfId="1203"/>
    <cellStyle name="Comma 50 4" xfId="1204"/>
    <cellStyle name="Comma 51" xfId="1205"/>
    <cellStyle name="Comma 51 2" xfId="1206"/>
    <cellStyle name="Comma 51 2 2" xfId="1207"/>
    <cellStyle name="Comma 51 2 3" xfId="1208"/>
    <cellStyle name="Comma 51 3" xfId="1209"/>
    <cellStyle name="Comma 51 4" xfId="1210"/>
    <cellStyle name="Comma 52" xfId="1211"/>
    <cellStyle name="Comma 52 2" xfId="1212"/>
    <cellStyle name="Comma 52 2 2" xfId="1213"/>
    <cellStyle name="Comma 52 2 3" xfId="1214"/>
    <cellStyle name="Comma 52 3" xfId="1215"/>
    <cellStyle name="Comma 52 4" xfId="1216"/>
    <cellStyle name="Comma 53" xfId="1217"/>
    <cellStyle name="Comma 53 2" xfId="1218"/>
    <cellStyle name="Comma 53 2 2" xfId="1219"/>
    <cellStyle name="Comma 53 2 3" xfId="1220"/>
    <cellStyle name="Comma 53 3" xfId="1221"/>
    <cellStyle name="Comma 53 4" xfId="1222"/>
    <cellStyle name="Comma 54" xfId="1223"/>
    <cellStyle name="Comma 54 2" xfId="1224"/>
    <cellStyle name="Comma 54 2 2" xfId="1225"/>
    <cellStyle name="Comma 54 2 3" xfId="1226"/>
    <cellStyle name="Comma 54 3" xfId="1227"/>
    <cellStyle name="Comma 54 4" xfId="1228"/>
    <cellStyle name="Comma 55" xfId="1229"/>
    <cellStyle name="Comma 55 2" xfId="1230"/>
    <cellStyle name="Comma 55 2 2" xfId="1231"/>
    <cellStyle name="Comma 55 2 3" xfId="1232"/>
    <cellStyle name="Comma 55 3" xfId="1233"/>
    <cellStyle name="Comma 55 4" xfId="1234"/>
    <cellStyle name="Comma 56" xfId="1235"/>
    <cellStyle name="Comma 56 2" xfId="1236"/>
    <cellStyle name="Comma 56 2 2" xfId="1237"/>
    <cellStyle name="Comma 56 2 3" xfId="1238"/>
    <cellStyle name="Comma 56 3" xfId="1239"/>
    <cellStyle name="Comma 56 4" xfId="1240"/>
    <cellStyle name="Comma 57" xfId="1241"/>
    <cellStyle name="Comma 57 2" xfId="1242"/>
    <cellStyle name="Comma 57 2 2" xfId="1243"/>
    <cellStyle name="Comma 57 2 3" xfId="1244"/>
    <cellStyle name="Comma 57 3" xfId="1245"/>
    <cellStyle name="Comma 57 4" xfId="1246"/>
    <cellStyle name="Comma 58" xfId="1247"/>
    <cellStyle name="Comma 58 2" xfId="1248"/>
    <cellStyle name="Comma 58 2 2" xfId="1249"/>
    <cellStyle name="Comma 58 2 3" xfId="1250"/>
    <cellStyle name="Comma 58 3" xfId="1251"/>
    <cellStyle name="Comma 58 4" xfId="1252"/>
    <cellStyle name="Comma 59" xfId="1253"/>
    <cellStyle name="Comma 59 2" xfId="1254"/>
    <cellStyle name="Comma 59 2 2" xfId="1255"/>
    <cellStyle name="Comma 59 2 3" xfId="1256"/>
    <cellStyle name="Comma 59 3" xfId="1257"/>
    <cellStyle name="Comma 59 4" xfId="1258"/>
    <cellStyle name="Comma 6" xfId="1259"/>
    <cellStyle name="Comma 6 2" xfId="1260"/>
    <cellStyle name="Comma 6 2 2" xfId="1261"/>
    <cellStyle name="Comma 6 2 3" xfId="1262"/>
    <cellStyle name="Comma 6 3" xfId="1263"/>
    <cellStyle name="Comma 6 4" xfId="1264"/>
    <cellStyle name="Comma 60" xfId="1265"/>
    <cellStyle name="Comma 60 2" xfId="1266"/>
    <cellStyle name="Comma 60 2 2" xfId="1267"/>
    <cellStyle name="Comma 60 2 3" xfId="1268"/>
    <cellStyle name="Comma 60 3" xfId="1269"/>
    <cellStyle name="Comma 60 4" xfId="1270"/>
    <cellStyle name="Comma 61" xfId="1271"/>
    <cellStyle name="Comma 61 2" xfId="1272"/>
    <cellStyle name="Comma 61 2 2" xfId="1273"/>
    <cellStyle name="Comma 61 2 3" xfId="1274"/>
    <cellStyle name="Comma 61 3" xfId="1275"/>
    <cellStyle name="Comma 61 4" xfId="1276"/>
    <cellStyle name="Comma 62" xfId="1277"/>
    <cellStyle name="Comma 62 2" xfId="1278"/>
    <cellStyle name="Comma 62 2 2" xfId="1279"/>
    <cellStyle name="Comma 62 2 3" xfId="1280"/>
    <cellStyle name="Comma 62 3" xfId="1281"/>
    <cellStyle name="Comma 62 4" xfId="1282"/>
    <cellStyle name="Comma 63" xfId="1283"/>
    <cellStyle name="Comma 63 2" xfId="1284"/>
    <cellStyle name="Comma 63 2 2" xfId="1285"/>
    <cellStyle name="Comma 63 2 3" xfId="1286"/>
    <cellStyle name="Comma 63 3" xfId="1287"/>
    <cellStyle name="Comma 63 4" xfId="1288"/>
    <cellStyle name="Comma 64" xfId="1289"/>
    <cellStyle name="Comma 64 2" xfId="1290"/>
    <cellStyle name="Comma 64 2 2" xfId="1291"/>
    <cellStyle name="Comma 64 2 3" xfId="1292"/>
    <cellStyle name="Comma 64 3" xfId="1293"/>
    <cellStyle name="Comma 64 4" xfId="1294"/>
    <cellStyle name="Comma 65" xfId="1295"/>
    <cellStyle name="Comma 65 2" xfId="1296"/>
    <cellStyle name="Comma 65 2 2" xfId="1297"/>
    <cellStyle name="Comma 65 2 3" xfId="1298"/>
    <cellStyle name="Comma 65 3" xfId="1299"/>
    <cellStyle name="Comma 65 4" xfId="1300"/>
    <cellStyle name="Comma 66" xfId="1301"/>
    <cellStyle name="Comma 66 2" xfId="1302"/>
    <cellStyle name="Comma 66 2 2" xfId="1303"/>
    <cellStyle name="Comma 66 2 3" xfId="1304"/>
    <cellStyle name="Comma 66 3" xfId="1305"/>
    <cellStyle name="Comma 66 4" xfId="1306"/>
    <cellStyle name="Comma 67" xfId="1307"/>
    <cellStyle name="Comma 67 2" xfId="1308"/>
    <cellStyle name="Comma 67 2 2" xfId="1309"/>
    <cellStyle name="Comma 67 2 3" xfId="1310"/>
    <cellStyle name="Comma 67 3" xfId="1311"/>
    <cellStyle name="Comma 67 4" xfId="1312"/>
    <cellStyle name="Comma 68" xfId="1313"/>
    <cellStyle name="Comma 69" xfId="1314"/>
    <cellStyle name="Comma 69 2" xfId="1315"/>
    <cellStyle name="Comma 69 2 2" xfId="1316"/>
    <cellStyle name="Comma 69 2 3" xfId="1317"/>
    <cellStyle name="Comma 69 3" xfId="1318"/>
    <cellStyle name="Comma 69 4" xfId="1319"/>
    <cellStyle name="Comma 7" xfId="1320"/>
    <cellStyle name="Comma 7 2" xfId="1321"/>
    <cellStyle name="Comma 7 2 2" xfId="1322"/>
    <cellStyle name="Comma 7 2 3" xfId="1323"/>
    <cellStyle name="Comma 7 3" xfId="1324"/>
    <cellStyle name="Comma 7 4" xfId="1325"/>
    <cellStyle name="Comma 70" xfId="1326"/>
    <cellStyle name="Comma 70 2" xfId="1327"/>
    <cellStyle name="Comma 70 3" xfId="1328"/>
    <cellStyle name="Comma 71" xfId="1329"/>
    <cellStyle name="Comma 71 2" xfId="1330"/>
    <cellStyle name="Comma 71 3" xfId="1331"/>
    <cellStyle name="Comma 72" xfId="1332"/>
    <cellStyle name="Comma 72 2" xfId="1333"/>
    <cellStyle name="Comma 72 3" xfId="1334"/>
    <cellStyle name="Comma 73" xfId="1335"/>
    <cellStyle name="Comma 73 2" xfId="1336"/>
    <cellStyle name="Comma 73 3" xfId="1337"/>
    <cellStyle name="Comma 74" xfId="1338"/>
    <cellStyle name="Comma 74 2" xfId="1339"/>
    <cellStyle name="Comma 74 3" xfId="1340"/>
    <cellStyle name="Comma 75" xfId="1341"/>
    <cellStyle name="Comma 75 2" xfId="1342"/>
    <cellStyle name="Comma 75 3" xfId="1343"/>
    <cellStyle name="Comma 76" xfId="1344"/>
    <cellStyle name="Comma 76 2" xfId="1345"/>
    <cellStyle name="Comma 76 3" xfId="1346"/>
    <cellStyle name="Comma 77" xfId="1347"/>
    <cellStyle name="Comma 77 2" xfId="1348"/>
    <cellStyle name="Comma 77 3" xfId="1349"/>
    <cellStyle name="Comma 78" xfId="1350"/>
    <cellStyle name="Comma 78 2" xfId="1351"/>
    <cellStyle name="Comma 78 3" xfId="1352"/>
    <cellStyle name="Comma 79" xfId="1353"/>
    <cellStyle name="Comma 79 2" xfId="1354"/>
    <cellStyle name="Comma 79 2 2" xfId="1355"/>
    <cellStyle name="Comma 79 2 3" xfId="1356"/>
    <cellStyle name="Comma 79 3" xfId="1357"/>
    <cellStyle name="Comma 79 3 2" xfId="1358"/>
    <cellStyle name="Comma 79 4" xfId="1359"/>
    <cellStyle name="Comma 79 5" xfId="1360"/>
    <cellStyle name="Comma 8" xfId="1361"/>
    <cellStyle name="Comma 8 2" xfId="1362"/>
    <cellStyle name="Comma 8 2 2" xfId="1363"/>
    <cellStyle name="Comma 8 2 3" xfId="1364"/>
    <cellStyle name="Comma 8 2 4" xfId="1365"/>
    <cellStyle name="Comma 8 3" xfId="1366"/>
    <cellStyle name="Comma 8 4" xfId="1367"/>
    <cellStyle name="Comma 8 5" xfId="1368"/>
    <cellStyle name="Comma 8 6" xfId="1369"/>
    <cellStyle name="Comma 8 7" xfId="1370"/>
    <cellStyle name="Comma 80" xfId="1371"/>
    <cellStyle name="Comma 80 2" xfId="1372"/>
    <cellStyle name="Comma 81" xfId="1373"/>
    <cellStyle name="Comma 81 2" xfId="1374"/>
    <cellStyle name="Comma 81 2 2" xfId="1375"/>
    <cellStyle name="Comma 81 3" xfId="1376"/>
    <cellStyle name="Comma 82" xfId="1377"/>
    <cellStyle name="Comma 82 2" xfId="1378"/>
    <cellStyle name="Comma 83" xfId="1379"/>
    <cellStyle name="Comma 83 2" xfId="1380"/>
    <cellStyle name="Comma 84" xfId="1381"/>
    <cellStyle name="Comma 84 2" xfId="1382"/>
    <cellStyle name="Comma 84 2 2" xfId="1383"/>
    <cellStyle name="Comma 84 2 3" xfId="1384"/>
    <cellStyle name="Comma 84 3" xfId="1385"/>
    <cellStyle name="Comma 84 4" xfId="1386"/>
    <cellStyle name="Comma 85" xfId="1387"/>
    <cellStyle name="Comma 85 2" xfId="1388"/>
    <cellStyle name="Comma 85 2 2" xfId="1389"/>
    <cellStyle name="Comma 85 2 3" xfId="1390"/>
    <cellStyle name="Comma 85 3" xfId="1391"/>
    <cellStyle name="Comma 85 4" xfId="1392"/>
    <cellStyle name="Comma 86" xfId="1393"/>
    <cellStyle name="Comma 86 2" xfId="1394"/>
    <cellStyle name="Comma 86 3" xfId="1395"/>
    <cellStyle name="Comma 87" xfId="1396"/>
    <cellStyle name="Comma 87 2" xfId="1397"/>
    <cellStyle name="Comma 87 3" xfId="1398"/>
    <cellStyle name="Comma 88" xfId="1399"/>
    <cellStyle name="Comma 88 2" xfId="1400"/>
    <cellStyle name="Comma 88 3" xfId="1401"/>
    <cellStyle name="Comma 89" xfId="1402"/>
    <cellStyle name="Comma 89 2" xfId="1403"/>
    <cellStyle name="Comma 89 3" xfId="1404"/>
    <cellStyle name="Comma 9" xfId="1405"/>
    <cellStyle name="Comma 9 2" xfId="1406"/>
    <cellStyle name="Comma 9 2 2" xfId="1407"/>
    <cellStyle name="Comma 9 2 3" xfId="1408"/>
    <cellStyle name="Comma 9 3" xfId="1409"/>
    <cellStyle name="Comma 9 4" xfId="1410"/>
    <cellStyle name="Comma 90" xfId="1411"/>
    <cellStyle name="Comma 90 2" xfId="1412"/>
    <cellStyle name="Comma 90 3" xfId="1413"/>
    <cellStyle name="Comma 91" xfId="1414"/>
    <cellStyle name="Comma 91 2" xfId="1415"/>
    <cellStyle name="Comma 91 2 2" xfId="1416"/>
    <cellStyle name="Comma 91 2 3" xfId="1417"/>
    <cellStyle name="Comma 91 3" xfId="1418"/>
    <cellStyle name="Comma 91 4" xfId="1419"/>
    <cellStyle name="Comma 92" xfId="1420"/>
    <cellStyle name="Comma 92 2" xfId="1421"/>
    <cellStyle name="Comma 92 2 2" xfId="1422"/>
    <cellStyle name="Comma 92 2 3" xfId="1423"/>
    <cellStyle name="Comma 92 3" xfId="1424"/>
    <cellStyle name="Comma 92 4" xfId="1425"/>
    <cellStyle name="Comma 93" xfId="1426"/>
    <cellStyle name="Comma 93 2" xfId="1427"/>
    <cellStyle name="Comma 93 2 2" xfId="1428"/>
    <cellStyle name="Comma 93 2 3" xfId="1429"/>
    <cellStyle name="Comma 93 3" xfId="1430"/>
    <cellStyle name="Comma 93 4" xfId="1431"/>
    <cellStyle name="Comma 94" xfId="1432"/>
    <cellStyle name="Comma 94 2" xfId="1433"/>
    <cellStyle name="Comma 94 2 2" xfId="1434"/>
    <cellStyle name="Comma 94 2 3" xfId="1435"/>
    <cellStyle name="Comma 94 3" xfId="1436"/>
    <cellStyle name="Comma 94 4" xfId="1437"/>
    <cellStyle name="Comma 95" xfId="1438"/>
    <cellStyle name="Comma 95 2" xfId="1439"/>
    <cellStyle name="Comma 95 2 2" xfId="1440"/>
    <cellStyle name="Comma 95 2 3" xfId="1441"/>
    <cellStyle name="Comma 95 3" xfId="1442"/>
    <cellStyle name="Comma 95 4" xfId="1443"/>
    <cellStyle name="Comma 96" xfId="1444"/>
    <cellStyle name="Comma 96 2" xfId="1445"/>
    <cellStyle name="Comma 96 2 2" xfId="1446"/>
    <cellStyle name="Comma 96 2 3" xfId="1447"/>
    <cellStyle name="Comma 96 3" xfId="1448"/>
    <cellStyle name="Comma 96 4" xfId="1449"/>
    <cellStyle name="Comma 97" xfId="1450"/>
    <cellStyle name="Comma 97 2" xfId="1451"/>
    <cellStyle name="Comma 97 2 2" xfId="1452"/>
    <cellStyle name="Comma 97 2 3" xfId="1453"/>
    <cellStyle name="Comma 97 3" xfId="1454"/>
    <cellStyle name="Comma 97 4" xfId="1455"/>
    <cellStyle name="Comma 98" xfId="1456"/>
    <cellStyle name="Comma 98 2" xfId="1457"/>
    <cellStyle name="Comma 98 2 2" xfId="1458"/>
    <cellStyle name="Comma 98 2 3" xfId="1459"/>
    <cellStyle name="Comma 98 3" xfId="1460"/>
    <cellStyle name="Comma 98 4" xfId="1461"/>
    <cellStyle name="Comma 99" xfId="1462"/>
    <cellStyle name="Comma 99 2" xfId="1463"/>
    <cellStyle name="Comma 99 2 2" xfId="1464"/>
    <cellStyle name="Comma 99 2 3" xfId="1465"/>
    <cellStyle name="Comma 99 3" xfId="1466"/>
    <cellStyle name="Comma 99 4" xfId="1467"/>
    <cellStyle name="comma zerodec" xfId="1468"/>
    <cellStyle name="comma zerodec 2" xfId="1469"/>
    <cellStyle name="Comma_Cash Flow WP - Q412 update" xfId="1470"/>
    <cellStyle name="Comma_Cash Flows Q1'2013" xfId="1471"/>
    <cellStyle name="Comma_cashflow-raycol2001" xfId="1472"/>
    <cellStyle name="Comma_Sheet2" xfId="1473"/>
    <cellStyle name="Comma_TB by Lead" xfId="1474"/>
    <cellStyle name="Copied" xfId="1475"/>
    <cellStyle name="Cover Date" xfId="1476"/>
    <cellStyle name="Cover Subtitle" xfId="1477"/>
    <cellStyle name="Cover Title" xfId="1478"/>
    <cellStyle name="Currency (0.00)" xfId="1479"/>
    <cellStyle name="Currency [00]" xfId="1480"/>
    <cellStyle name="Currency [00] 2" xfId="1481"/>
    <cellStyle name="Currency 2" xfId="1482"/>
    <cellStyle name="Currency 2 2" xfId="1483"/>
    <cellStyle name="Currency 2 2 2" xfId="1484"/>
    <cellStyle name="Currency 2 2 3" xfId="1485"/>
    <cellStyle name="Currency 2 3" xfId="1486"/>
    <cellStyle name="Currency 2 4" xfId="1487"/>
    <cellStyle name="Currency1" xfId="1488"/>
    <cellStyle name="Currency1 2" xfId="1489"/>
    <cellStyle name="Date" xfId="1490"/>
    <cellStyle name="Date Short" xfId="1491"/>
    <cellStyle name="day of the month before or after" xfId="1492"/>
    <cellStyle name="day of the month before or after 2" xfId="1493"/>
    <cellStyle name="Dezimal [0]_Compiling Utility Macros" xfId="1494"/>
    <cellStyle name="Dezimal_Compiling Utility Macros" xfId="1495"/>
    <cellStyle name="Dollar (zero dec)" xfId="1496"/>
    <cellStyle name="Dollar (zero dec) 2" xfId="1497"/>
    <cellStyle name="E&amp;Y House" xfId="1498"/>
    <cellStyle name="Enter Currency (0)" xfId="1499"/>
    <cellStyle name="Enter Currency (0) 2" xfId="1500"/>
    <cellStyle name="Enter Currency (2)" xfId="1501"/>
    <cellStyle name="Enter Currency (2) 2" xfId="1502"/>
    <cellStyle name="Enter Units (0)" xfId="1503"/>
    <cellStyle name="Enter Units (0) 2" xfId="1504"/>
    <cellStyle name="Enter Units (1)" xfId="1505"/>
    <cellStyle name="Enter Units (1) 2" xfId="1506"/>
    <cellStyle name="Enter Units (2)" xfId="1507"/>
    <cellStyle name="Enter Units (2) 2" xfId="1508"/>
    <cellStyle name="Entered" xfId="1509"/>
    <cellStyle name="Euro" xfId="1510"/>
    <cellStyle name="Euro 2" xfId="1511"/>
    <cellStyle name="Explanatory Text 2" xfId="1512"/>
    <cellStyle name="Explanatory Text 3" xfId="1513"/>
    <cellStyle name="Fixed" xfId="1514"/>
    <cellStyle name="Footer SBILogo1" xfId="1515"/>
    <cellStyle name="Footer SBILogo2" xfId="1516"/>
    <cellStyle name="Footnote" xfId="1517"/>
    <cellStyle name="Footnote Reference" xfId="1518"/>
    <cellStyle name="Footnote_BECL WP YE'02" xfId="1519"/>
    <cellStyle name="FRxAmtStyle" xfId="1520"/>
    <cellStyle name="Good 2" xfId="1521"/>
    <cellStyle name="Good 3" xfId="1522"/>
    <cellStyle name="Grey" xfId="1523"/>
    <cellStyle name="Grey 2" xfId="1524"/>
    <cellStyle name="Grey 2 2" xfId="1525"/>
    <cellStyle name="Grey 3" xfId="1526"/>
    <cellStyle name="Header" xfId="1527"/>
    <cellStyle name="Header Draft Stamp" xfId="1528"/>
    <cellStyle name="HEADER_2506-6 AR Turnover" xfId="1529"/>
    <cellStyle name="Header1" xfId="1530"/>
    <cellStyle name="Header2" xfId="1531"/>
    <cellStyle name="Heading 1 2" xfId="1532"/>
    <cellStyle name="Heading 1 3" xfId="1533"/>
    <cellStyle name="Heading 1 Above" xfId="1534"/>
    <cellStyle name="Heading 1+" xfId="1535"/>
    <cellStyle name="Heading 2 2" xfId="1536"/>
    <cellStyle name="Heading 2 3" xfId="1537"/>
    <cellStyle name="Heading 2 Below" xfId="1538"/>
    <cellStyle name="Heading 2+" xfId="1539"/>
    <cellStyle name="Heading 3 2" xfId="1540"/>
    <cellStyle name="Heading 3 3" xfId="1541"/>
    <cellStyle name="Heading 3+" xfId="1542"/>
    <cellStyle name="Heading 4 2" xfId="1543"/>
    <cellStyle name="Heading 4 3" xfId="1544"/>
    <cellStyle name="HEADING1" xfId="1545"/>
    <cellStyle name="HEADING2" xfId="1546"/>
    <cellStyle name="Hyperlink 10" xfId="1547"/>
    <cellStyle name="Hyperlink 11" xfId="1548"/>
    <cellStyle name="Hyperlink 12" xfId="1549"/>
    <cellStyle name="Hyperlink 13" xfId="1550"/>
    <cellStyle name="Hyperlink 14" xfId="1551"/>
    <cellStyle name="Hyperlink 15" xfId="1552"/>
    <cellStyle name="Hyperlink 16" xfId="1553"/>
    <cellStyle name="Hyperlink 17" xfId="1554"/>
    <cellStyle name="Hyperlink 18" xfId="1555"/>
    <cellStyle name="Hyperlink 19" xfId="1556"/>
    <cellStyle name="Hyperlink 2" xfId="1557"/>
    <cellStyle name="Hyperlink 20" xfId="1558"/>
    <cellStyle name="Hyperlink 21" xfId="1559"/>
    <cellStyle name="Hyperlink 22" xfId="1560"/>
    <cellStyle name="Hyperlink 23" xfId="1561"/>
    <cellStyle name="Hyperlink 24" xfId="1562"/>
    <cellStyle name="Hyperlink 25" xfId="1563"/>
    <cellStyle name="Hyperlink 26" xfId="1564"/>
    <cellStyle name="Hyperlink 27" xfId="1565"/>
    <cellStyle name="Hyperlink 28" xfId="1566"/>
    <cellStyle name="Hyperlink 29" xfId="1567"/>
    <cellStyle name="Hyperlink 3" xfId="1568"/>
    <cellStyle name="Hyperlink 30" xfId="1569"/>
    <cellStyle name="Hyperlink 31" xfId="1570"/>
    <cellStyle name="Hyperlink 32" xfId="1571"/>
    <cellStyle name="Hyperlink 33" xfId="1572"/>
    <cellStyle name="Hyperlink 34" xfId="1573"/>
    <cellStyle name="Hyperlink 35" xfId="1574"/>
    <cellStyle name="Hyperlink 36" xfId="1575"/>
    <cellStyle name="Hyperlink 37" xfId="1576"/>
    <cellStyle name="Hyperlink 38" xfId="1577"/>
    <cellStyle name="Hyperlink 39" xfId="1578"/>
    <cellStyle name="Hyperlink 4" xfId="1579"/>
    <cellStyle name="Hyperlink 40" xfId="1580"/>
    <cellStyle name="Hyperlink 41" xfId="1581"/>
    <cellStyle name="Hyperlink 42" xfId="1582"/>
    <cellStyle name="Hyperlink 43" xfId="1583"/>
    <cellStyle name="Hyperlink 5" xfId="1584"/>
    <cellStyle name="Hyperlink 6" xfId="1585"/>
    <cellStyle name="Hyperlink 7" xfId="1586"/>
    <cellStyle name="Hyperlink 8" xfId="1587"/>
    <cellStyle name="Hyperlink 9" xfId="1588"/>
    <cellStyle name="Input [yellow]" xfId="1589"/>
    <cellStyle name="Input [yellow] 2" xfId="1590"/>
    <cellStyle name="Input [yellow] 2 2" xfId="1591"/>
    <cellStyle name="Input [yellow] 3" xfId="1592"/>
    <cellStyle name="Input 2" xfId="1593"/>
    <cellStyle name="Input 3" xfId="1594"/>
    <cellStyle name="Input 4" xfId="1595"/>
    <cellStyle name="left" xfId="1596"/>
    <cellStyle name="lines" xfId="1597"/>
    <cellStyle name="Link Currency (0)" xfId="1598"/>
    <cellStyle name="Link Currency (0) 2" xfId="1599"/>
    <cellStyle name="Link Currency (2)" xfId="1600"/>
    <cellStyle name="Link Currency (2) 2" xfId="1601"/>
    <cellStyle name="Link Units (0)" xfId="1602"/>
    <cellStyle name="Link Units (0) 2" xfId="1603"/>
    <cellStyle name="Link Units (1)" xfId="1604"/>
    <cellStyle name="Link Units (1) 2" xfId="1605"/>
    <cellStyle name="Link Units (2)" xfId="1606"/>
    <cellStyle name="Link Units (2) 2" xfId="1607"/>
    <cellStyle name="Linked Cell 2" xfId="1608"/>
    <cellStyle name="Linked Cell 3" xfId="1609"/>
    <cellStyle name="Milliers [0]_laroux" xfId="1610"/>
    <cellStyle name="Milliers_laroux" xfId="1611"/>
    <cellStyle name="Model" xfId="1612"/>
    <cellStyle name="Moeda [0]_aola" xfId="1613"/>
    <cellStyle name="Moeda_aola" xfId="1614"/>
    <cellStyle name="Mon?taire [0]_laroux" xfId="1615"/>
    <cellStyle name="Mon?taire_laroux" xfId="1616"/>
    <cellStyle name="Monétaire [0]_laroux" xfId="1617"/>
    <cellStyle name="Monétaire_laroux" xfId="1618"/>
    <cellStyle name="Nedefinován" xfId="1619"/>
    <cellStyle name="Neutral 2" xfId="1620"/>
    <cellStyle name="Neutral 3" xfId="1621"/>
    <cellStyle name="no dec" xfId="1622"/>
    <cellStyle name="no dec 2" xfId="1623"/>
    <cellStyle name="no dec 2 2" xfId="1624"/>
    <cellStyle name="Normal" xfId="0" builtinId="0"/>
    <cellStyle name="Normal - Style1" xfId="1625"/>
    <cellStyle name="Normal - Style1 2" xfId="1626"/>
    <cellStyle name="Normal - Style1 2 2" xfId="1627"/>
    <cellStyle name="Normal 10" xfId="1628"/>
    <cellStyle name="Normal 10 2" xfId="1629"/>
    <cellStyle name="Normal 10 2 2" xfId="1630"/>
    <cellStyle name="Normal 10 3" xfId="1631"/>
    <cellStyle name="Normal 100" xfId="1632"/>
    <cellStyle name="Normal 100 2" xfId="1633"/>
    <cellStyle name="Normal 101" xfId="1634"/>
    <cellStyle name="Normal 102" xfId="1635"/>
    <cellStyle name="Normal 103" xfId="1636"/>
    <cellStyle name="Normal 104" xfId="1637"/>
    <cellStyle name="Normal 105" xfId="1638"/>
    <cellStyle name="Normal 106" xfId="1639"/>
    <cellStyle name="Normal 107" xfId="1640"/>
    <cellStyle name="Normal 108" xfId="1641"/>
    <cellStyle name="Normal 109" xfId="1642"/>
    <cellStyle name="Normal 11" xfId="1643"/>
    <cellStyle name="Normal 11 2" xfId="1644"/>
    <cellStyle name="Normal 110" xfId="1645"/>
    <cellStyle name="Normal 111" xfId="1646"/>
    <cellStyle name="Normal 111 2" xfId="1647"/>
    <cellStyle name="Normal 112" xfId="1648"/>
    <cellStyle name="Normal 112 2" xfId="1649"/>
    <cellStyle name="Normal 113" xfId="1650"/>
    <cellStyle name="Normal 114" xfId="1651"/>
    <cellStyle name="Normal 115" xfId="1652"/>
    <cellStyle name="Normal 115 2" xfId="1653"/>
    <cellStyle name="Normal 116" xfId="1654"/>
    <cellStyle name="Normal 117" xfId="1655"/>
    <cellStyle name="Normal 118" xfId="1656"/>
    <cellStyle name="Normal 118 2" xfId="1657"/>
    <cellStyle name="Normal 119" xfId="1658"/>
    <cellStyle name="Normal 119 2" xfId="1659"/>
    <cellStyle name="Normal 12" xfId="1660"/>
    <cellStyle name="Normal 12 2" xfId="1661"/>
    <cellStyle name="Normal 120" xfId="1662"/>
    <cellStyle name="Normal 120 2" xfId="1663"/>
    <cellStyle name="Normal 121" xfId="1664"/>
    <cellStyle name="Normal 122" xfId="1665"/>
    <cellStyle name="Normal 123" xfId="1666"/>
    <cellStyle name="Normal 123 2" xfId="1667"/>
    <cellStyle name="Normal 124" xfId="1668"/>
    <cellStyle name="Normal 124 2" xfId="1669"/>
    <cellStyle name="Normal 125" xfId="1670"/>
    <cellStyle name="Normal 125 2" xfId="1671"/>
    <cellStyle name="Normal 126" xfId="1672"/>
    <cellStyle name="Normal 127" xfId="1673"/>
    <cellStyle name="Normal 128" xfId="1674"/>
    <cellStyle name="Normal 129" xfId="1675"/>
    <cellStyle name="Normal 13" xfId="1676"/>
    <cellStyle name="Normal 130" xfId="1677"/>
    <cellStyle name="Normal 131" xfId="1678"/>
    <cellStyle name="Normal 132" xfId="1679"/>
    <cellStyle name="Normal 133" xfId="1680"/>
    <cellStyle name="Normal 134" xfId="1681"/>
    <cellStyle name="Normal 135" xfId="1682"/>
    <cellStyle name="Normal 136" xfId="1683"/>
    <cellStyle name="Normal 137" xfId="1684"/>
    <cellStyle name="Normal 138" xfId="1685"/>
    <cellStyle name="Normal 139" xfId="1686"/>
    <cellStyle name="Normal 14" xfId="1687"/>
    <cellStyle name="Normal 14 2" xfId="1688"/>
    <cellStyle name="Normal 140" xfId="1689"/>
    <cellStyle name="Normal 141" xfId="1690"/>
    <cellStyle name="Normal 142" xfId="1691"/>
    <cellStyle name="Normal 143" xfId="1692"/>
    <cellStyle name="Normal 144" xfId="1693"/>
    <cellStyle name="Normal 145" xfId="1694"/>
    <cellStyle name="Normal 146" xfId="1695"/>
    <cellStyle name="Normal 147" xfId="1696"/>
    <cellStyle name="Normal 147 2" xfId="2250"/>
    <cellStyle name="Normal 148" xfId="1697"/>
    <cellStyle name="Normal 149" xfId="1698"/>
    <cellStyle name="Normal 15" xfId="1699"/>
    <cellStyle name="Normal 15 2" xfId="1700"/>
    <cellStyle name="Normal 150" xfId="1701"/>
    <cellStyle name="Normal 151" xfId="1702"/>
    <cellStyle name="Normal 152" xfId="1703"/>
    <cellStyle name="Normal 153" xfId="1704"/>
    <cellStyle name="Normal 154" xfId="2249"/>
    <cellStyle name="Normal 16" xfId="1705"/>
    <cellStyle name="Normal 16 2" xfId="1706"/>
    <cellStyle name="Normal 17" xfId="1707"/>
    <cellStyle name="Normal 17 2" xfId="1708"/>
    <cellStyle name="Normal 18" xfId="1709"/>
    <cellStyle name="Normal 18 2" xfId="1710"/>
    <cellStyle name="Normal 19" xfId="1711"/>
    <cellStyle name="Normal 19 2" xfId="1712"/>
    <cellStyle name="Normal 2" xfId="1713"/>
    <cellStyle name="Normal 2 2" xfId="1714"/>
    <cellStyle name="Normal 2 2 2" xfId="1715"/>
    <cellStyle name="Normal 2 2 3" xfId="1716"/>
    <cellStyle name="Normal 2 3" xfId="1717"/>
    <cellStyle name="Normal 2 4" xfId="1718"/>
    <cellStyle name="Normal 20" xfId="1719"/>
    <cellStyle name="Normal 20 2" xfId="1720"/>
    <cellStyle name="Normal 21" xfId="1721"/>
    <cellStyle name="Normal 21 2" xfId="1722"/>
    <cellStyle name="Normal 22" xfId="1723"/>
    <cellStyle name="Normal 22 2" xfId="1724"/>
    <cellStyle name="Normal 23" xfId="1725"/>
    <cellStyle name="Normal 23 2" xfId="1726"/>
    <cellStyle name="Normal 24" xfId="1727"/>
    <cellStyle name="Normal 24 2" xfId="1728"/>
    <cellStyle name="Normal 249" xfId="1729"/>
    <cellStyle name="Normal 249 2" xfId="2254"/>
    <cellStyle name="Normal 25" xfId="1730"/>
    <cellStyle name="Normal 25 2" xfId="1731"/>
    <cellStyle name="Normal 26" xfId="1732"/>
    <cellStyle name="Normal 26 2" xfId="1733"/>
    <cellStyle name="Normal 27" xfId="1734"/>
    <cellStyle name="Normal 27 2" xfId="1735"/>
    <cellStyle name="Normal 28" xfId="1736"/>
    <cellStyle name="Normal 28 2" xfId="1737"/>
    <cellStyle name="Normal 29" xfId="1738"/>
    <cellStyle name="Normal 29 2" xfId="1739"/>
    <cellStyle name="Normal 3" xfId="1740"/>
    <cellStyle name="Normal 3 2" xfId="1741"/>
    <cellStyle name="Normal 3 3" xfId="1742"/>
    <cellStyle name="Normal 3_4005-1 Land Deposit-Q2'13" xfId="1743"/>
    <cellStyle name="Normal 30" xfId="1744"/>
    <cellStyle name="Normal 30 2" xfId="1745"/>
    <cellStyle name="Normal 31" xfId="1746"/>
    <cellStyle name="Normal 32" xfId="1747"/>
    <cellStyle name="Normal 33" xfId="1748"/>
    <cellStyle name="Normal 33 2" xfId="1749"/>
    <cellStyle name="Normal 34" xfId="1750"/>
    <cellStyle name="Normal 34 2" xfId="1751"/>
    <cellStyle name="Normal 35" xfId="1752"/>
    <cellStyle name="Normal 35 2" xfId="1753"/>
    <cellStyle name="Normal 36" xfId="1754"/>
    <cellStyle name="Normal 36 2" xfId="1755"/>
    <cellStyle name="Normal 37" xfId="1756"/>
    <cellStyle name="Normal 37 2" xfId="1757"/>
    <cellStyle name="Normal 38" xfId="1758"/>
    <cellStyle name="Normal 38 2" xfId="1759"/>
    <cellStyle name="Normal 39" xfId="1760"/>
    <cellStyle name="Normal 4" xfId="1761"/>
    <cellStyle name="Normal 4 2" xfId="1762"/>
    <cellStyle name="Normal 4 2 2" xfId="1763"/>
    <cellStyle name="Normal 4 3" xfId="1764"/>
    <cellStyle name="Normal 40" xfId="1765"/>
    <cellStyle name="Normal 40 2" xfId="1766"/>
    <cellStyle name="Normal 41" xfId="1767"/>
    <cellStyle name="Normal 41 2" xfId="1768"/>
    <cellStyle name="Normal 42" xfId="1769"/>
    <cellStyle name="Normal 42 2" xfId="1770"/>
    <cellStyle name="Normal 43" xfId="1771"/>
    <cellStyle name="Normal 43 2" xfId="1772"/>
    <cellStyle name="Normal 44" xfId="1773"/>
    <cellStyle name="Normal 44 2" xfId="1774"/>
    <cellStyle name="Normal 45" xfId="1775"/>
    <cellStyle name="Normal 45 2" xfId="1776"/>
    <cellStyle name="Normal 46" xfId="1777"/>
    <cellStyle name="Normal 46 2" xfId="1778"/>
    <cellStyle name="Normal 47" xfId="1779"/>
    <cellStyle name="Normal 47 2" xfId="1780"/>
    <cellStyle name="Normal 48" xfId="1781"/>
    <cellStyle name="Normal 48 2" xfId="1782"/>
    <cellStyle name="Normal 49" xfId="1783"/>
    <cellStyle name="Normal 49 2" xfId="1784"/>
    <cellStyle name="Normal 5" xfId="1785"/>
    <cellStyle name="Normal 5 2" xfId="1786"/>
    <cellStyle name="Normal 50" xfId="1787"/>
    <cellStyle name="Normal 50 2" xfId="1788"/>
    <cellStyle name="Normal 51" xfId="1789"/>
    <cellStyle name="Normal 51 2" xfId="1790"/>
    <cellStyle name="Normal 52" xfId="1791"/>
    <cellStyle name="Normal 52 2" xfId="1792"/>
    <cellStyle name="Normal 53" xfId="1793"/>
    <cellStyle name="Normal 53 2" xfId="1794"/>
    <cellStyle name="Normal 54" xfId="1795"/>
    <cellStyle name="Normal 54 2" xfId="1796"/>
    <cellStyle name="Normal 55" xfId="1797"/>
    <cellStyle name="Normal 55 2" xfId="1798"/>
    <cellStyle name="Normal 56" xfId="1799"/>
    <cellStyle name="Normal 56 2" xfId="1800"/>
    <cellStyle name="Normal 57" xfId="1801"/>
    <cellStyle name="Normal 57 2" xfId="1802"/>
    <cellStyle name="Normal 58" xfId="1803"/>
    <cellStyle name="Normal 58 2" xfId="1804"/>
    <cellStyle name="Normal 59" xfId="1805"/>
    <cellStyle name="Normal 59 2" xfId="1806"/>
    <cellStyle name="Normal 6" xfId="1807"/>
    <cellStyle name="Normal 6 2" xfId="1808"/>
    <cellStyle name="Normal 6_งบปี 55 เทียบ ปี 56 ไตรมาส 3" xfId="1809"/>
    <cellStyle name="Normal 60" xfId="1810"/>
    <cellStyle name="Normal 60 2" xfId="1811"/>
    <cellStyle name="Normal 61" xfId="1812"/>
    <cellStyle name="Normal 61 2" xfId="1813"/>
    <cellStyle name="Normal 62" xfId="1814"/>
    <cellStyle name="Normal 62 2" xfId="1815"/>
    <cellStyle name="Normal 63" xfId="1816"/>
    <cellStyle name="Normal 63 2" xfId="1817"/>
    <cellStyle name="Normal 64" xfId="1818"/>
    <cellStyle name="Normal 64 2" xfId="1819"/>
    <cellStyle name="Normal 65" xfId="1820"/>
    <cellStyle name="Normal 65 2" xfId="1821"/>
    <cellStyle name="Normal 66" xfId="1822"/>
    <cellStyle name="Normal 66 2" xfId="1823"/>
    <cellStyle name="Normal 67" xfId="1824"/>
    <cellStyle name="Normal 67 2" xfId="1825"/>
    <cellStyle name="Normal 68" xfId="1826"/>
    <cellStyle name="Normal 68 2" xfId="1827"/>
    <cellStyle name="Normal 69" xfId="1828"/>
    <cellStyle name="Normal 69 2" xfId="1829"/>
    <cellStyle name="Normal 7" xfId="1830"/>
    <cellStyle name="Normal 70" xfId="1831"/>
    <cellStyle name="Normal 70 2" xfId="1832"/>
    <cellStyle name="Normal 71" xfId="1833"/>
    <cellStyle name="Normal 71 2" xfId="1834"/>
    <cellStyle name="Normal 72" xfId="1835"/>
    <cellStyle name="Normal 72 2" xfId="1836"/>
    <cellStyle name="Normal 73" xfId="1837"/>
    <cellStyle name="Normal 73 2" xfId="1838"/>
    <cellStyle name="Normal 74" xfId="1839"/>
    <cellStyle name="Normal 74 2" xfId="1840"/>
    <cellStyle name="Normal 75" xfId="1841"/>
    <cellStyle name="Normal 75 2" xfId="1842"/>
    <cellStyle name="Normal 76" xfId="1843"/>
    <cellStyle name="Normal 76 2" xfId="1844"/>
    <cellStyle name="Normal 77" xfId="1845"/>
    <cellStyle name="Normal 77 2" xfId="1846"/>
    <cellStyle name="Normal 78" xfId="1847"/>
    <cellStyle name="Normal 78 2" xfId="1848"/>
    <cellStyle name="Normal 79" xfId="1849"/>
    <cellStyle name="Normal 79 2" xfId="1850"/>
    <cellStyle name="Normal 8" xfId="1851"/>
    <cellStyle name="Normal 8 2" xfId="1852"/>
    <cellStyle name="Normal 80" xfId="1853"/>
    <cellStyle name="Normal 80 2" xfId="1854"/>
    <cellStyle name="Normal 81" xfId="1855"/>
    <cellStyle name="Normal 81 2" xfId="1856"/>
    <cellStyle name="Normal 82" xfId="1857"/>
    <cellStyle name="Normal 82 2" xfId="1858"/>
    <cellStyle name="Normal 83" xfId="1859"/>
    <cellStyle name="Normal 83 2" xfId="1860"/>
    <cellStyle name="Normal 84" xfId="1861"/>
    <cellStyle name="Normal 84 2" xfId="1862"/>
    <cellStyle name="Normal 85" xfId="1863"/>
    <cellStyle name="Normal 85 2" xfId="1864"/>
    <cellStyle name="Normal 86" xfId="1865"/>
    <cellStyle name="Normal 86 2" xfId="1866"/>
    <cellStyle name="Normal 87" xfId="1867"/>
    <cellStyle name="Normal 87 2" xfId="1868"/>
    <cellStyle name="Normal 88" xfId="1869"/>
    <cellStyle name="Normal 88 2" xfId="1870"/>
    <cellStyle name="Normal 89" xfId="1871"/>
    <cellStyle name="Normal 89 2" xfId="1872"/>
    <cellStyle name="Normal 9" xfId="1873"/>
    <cellStyle name="Normal 9 2" xfId="1874"/>
    <cellStyle name="Normal 90" xfId="1875"/>
    <cellStyle name="Normal 90 2" xfId="1876"/>
    <cellStyle name="Normal 91" xfId="1877"/>
    <cellStyle name="Normal 91 2" xfId="1878"/>
    <cellStyle name="Normal 92" xfId="1879"/>
    <cellStyle name="Normal 92 2" xfId="1880"/>
    <cellStyle name="Normal 93" xfId="1881"/>
    <cellStyle name="Normal 93 2" xfId="1882"/>
    <cellStyle name="Normal 94" xfId="1883"/>
    <cellStyle name="Normal 94 2" xfId="1884"/>
    <cellStyle name="Normal 95" xfId="1885"/>
    <cellStyle name="Normal 95 2" xfId="1886"/>
    <cellStyle name="Normal 96" xfId="1887"/>
    <cellStyle name="Normal 96 2" xfId="1888"/>
    <cellStyle name="Normal 97" xfId="1889"/>
    <cellStyle name="Normal 97 2" xfId="1890"/>
    <cellStyle name="Normal 98" xfId="1891"/>
    <cellStyle name="Normal 98 2" xfId="1892"/>
    <cellStyle name="Normal 99" xfId="1893"/>
    <cellStyle name="Normal_Account" xfId="1894"/>
    <cellStyle name="Normal_BWGT2" xfId="1895"/>
    <cellStyle name="Normal_Cash Flow WP - Q412 update" xfId="1896"/>
    <cellStyle name="Normal_Cashflow statement" xfId="1897"/>
    <cellStyle name="Normal_cashflow-raycol2001" xfId="1898"/>
    <cellStyle name="Normal_Grouping RP Q2'13 " xfId="1899"/>
    <cellStyle name="Normal_MMG_Q'1_06_T2" xfId="1900"/>
    <cellStyle name="Normal_Sheet1" xfId="1901"/>
    <cellStyle name="Normal_Sheet1_1" xfId="1902"/>
    <cellStyle name="Normal_Sheet1_1_FS Richy Place YE'13 (26.02.14) CF" xfId="1903"/>
    <cellStyle name="Normal_Sheet2" xfId="1904"/>
    <cellStyle name="Normal_TB by Account " xfId="1905"/>
    <cellStyle name="NormalGB" xfId="1906"/>
    <cellStyle name="Note 2" xfId="1907"/>
    <cellStyle name="Note 3" xfId="1908"/>
    <cellStyle name="oft Excel]_x000d__x000a_Comment=The open=/f lines load custom functions into the Paste Function list._x000d__x000a_Maximized=3_x000d__x000a_Basics=1_x000d__x000a_A" xfId="1909"/>
    <cellStyle name="oft Excel]_x000d__x000a_Comment=The open=/f lines load custom functions into the Paste Function list._x000d__x000a_Maximized=3_x000d__x000a_Basics=1_x000d__x000a_A 2" xfId="1910"/>
    <cellStyle name="oft Excel]_x000d__x000a_Comment=The open=/f lines load custom functions into the Paste Function list._x000d__x000a_Maximized=3_x000d__x000a_Basics=1_x000d__x000a_A 3" xfId="1911"/>
    <cellStyle name="Output 2" xfId="1912"/>
    <cellStyle name="Output 3" xfId="1913"/>
    <cellStyle name="Page Number" xfId="1914"/>
    <cellStyle name="Percent [0]" xfId="1915"/>
    <cellStyle name="Percent [0] 2" xfId="1916"/>
    <cellStyle name="Percent [00]" xfId="1917"/>
    <cellStyle name="Percent [00] 2" xfId="1918"/>
    <cellStyle name="Percent [2]" xfId="1919"/>
    <cellStyle name="Percent [2] 2" xfId="1920"/>
    <cellStyle name="Percent [2] 2 2" xfId="1921"/>
    <cellStyle name="Percent [2] 3" xfId="1922"/>
    <cellStyle name="Percent 10" xfId="1923"/>
    <cellStyle name="Percent 10 2" xfId="1924"/>
    <cellStyle name="Percent 11" xfId="1925"/>
    <cellStyle name="Percent 11 2" xfId="1926"/>
    <cellStyle name="Percent 12" xfId="1927"/>
    <cellStyle name="Percent 12 2" xfId="1928"/>
    <cellStyle name="Percent 13" xfId="1929"/>
    <cellStyle name="Percent 13 2" xfId="1930"/>
    <cellStyle name="Percent 14" xfId="1931"/>
    <cellStyle name="Percent 14 2" xfId="1932"/>
    <cellStyle name="Percent 15" xfId="1933"/>
    <cellStyle name="Percent 15 2" xfId="1934"/>
    <cellStyle name="Percent 16" xfId="1935"/>
    <cellStyle name="Percent 16 2" xfId="1936"/>
    <cellStyle name="Percent 17" xfId="1937"/>
    <cellStyle name="Percent 17 2" xfId="1938"/>
    <cellStyle name="Percent 18" xfId="1939"/>
    <cellStyle name="Percent 18 2" xfId="1940"/>
    <cellStyle name="Percent 19" xfId="1941"/>
    <cellStyle name="Percent 19 2" xfId="1942"/>
    <cellStyle name="Percent 2" xfId="1943"/>
    <cellStyle name="Percent 2 2" xfId="1944"/>
    <cellStyle name="Percent 2 2 2" xfId="1945"/>
    <cellStyle name="Percent 2 3" xfId="1946"/>
    <cellStyle name="Percent 20" xfId="1947"/>
    <cellStyle name="Percent 20 2" xfId="1948"/>
    <cellStyle name="Percent 21" xfId="1949"/>
    <cellStyle name="Percent 21 2" xfId="1950"/>
    <cellStyle name="Percent 22" xfId="1951"/>
    <cellStyle name="Percent 22 2" xfId="1952"/>
    <cellStyle name="Percent 23" xfId="1953"/>
    <cellStyle name="Percent 23 2" xfId="1954"/>
    <cellStyle name="Percent 24" xfId="1955"/>
    <cellStyle name="Percent 24 2" xfId="1956"/>
    <cellStyle name="Percent 25" xfId="1957"/>
    <cellStyle name="Percent 25 2" xfId="1958"/>
    <cellStyle name="Percent 26" xfId="1959"/>
    <cellStyle name="Percent 26 2" xfId="1960"/>
    <cellStyle name="Percent 27" xfId="1961"/>
    <cellStyle name="Percent 27 2" xfId="1962"/>
    <cellStyle name="Percent 28" xfId="1963"/>
    <cellStyle name="Percent 28 2" xfId="1964"/>
    <cellStyle name="Percent 29" xfId="1965"/>
    <cellStyle name="Percent 29 2" xfId="1966"/>
    <cellStyle name="Percent 3" xfId="1967"/>
    <cellStyle name="Percent 3 2" xfId="1968"/>
    <cellStyle name="Percent 30" xfId="1969"/>
    <cellStyle name="Percent 30 2" xfId="1970"/>
    <cellStyle name="Percent 31" xfId="1971"/>
    <cellStyle name="Percent 31 2" xfId="1972"/>
    <cellStyle name="Percent 32" xfId="1973"/>
    <cellStyle name="Percent 32 2" xfId="1974"/>
    <cellStyle name="Percent 33" xfId="1975"/>
    <cellStyle name="Percent 33 2" xfId="1976"/>
    <cellStyle name="Percent 34" xfId="1977"/>
    <cellStyle name="Percent 34 2" xfId="1978"/>
    <cellStyle name="Percent 35" xfId="1979"/>
    <cellStyle name="Percent 35 2" xfId="1980"/>
    <cellStyle name="Percent 36" xfId="1981"/>
    <cellStyle name="Percent 36 2" xfId="1982"/>
    <cellStyle name="Percent 37" xfId="1983"/>
    <cellStyle name="Percent 37 2" xfId="1984"/>
    <cellStyle name="Percent 38" xfId="1985"/>
    <cellStyle name="Percent 38 2" xfId="1986"/>
    <cellStyle name="Percent 39" xfId="1987"/>
    <cellStyle name="Percent 39 2" xfId="1988"/>
    <cellStyle name="Percent 4" xfId="1989"/>
    <cellStyle name="Percent 4 2" xfId="1990"/>
    <cellStyle name="Percent 40" xfId="1991"/>
    <cellStyle name="Percent 40 2" xfId="1992"/>
    <cellStyle name="Percent 41" xfId="1993"/>
    <cellStyle name="Percent 41 2" xfId="1994"/>
    <cellStyle name="Percent 42" xfId="1995"/>
    <cellStyle name="Percent 42 2" xfId="1996"/>
    <cellStyle name="Percent 43" xfId="1997"/>
    <cellStyle name="Percent 43 2" xfId="1998"/>
    <cellStyle name="Percent 44" xfId="1999"/>
    <cellStyle name="Percent 44 2" xfId="2000"/>
    <cellStyle name="Percent 45" xfId="2001"/>
    <cellStyle name="Percent 45 2" xfId="2002"/>
    <cellStyle name="Percent 46" xfId="2003"/>
    <cellStyle name="Percent 46 2" xfId="2004"/>
    <cellStyle name="Percent 47" xfId="2005"/>
    <cellStyle name="Percent 47 2" xfId="2006"/>
    <cellStyle name="Percent 48" xfId="2007"/>
    <cellStyle name="Percent 48 2" xfId="2008"/>
    <cellStyle name="Percent 49" xfId="2009"/>
    <cellStyle name="Percent 49 2" xfId="2010"/>
    <cellStyle name="Percent 5" xfId="2011"/>
    <cellStyle name="Percent 5 2" xfId="2012"/>
    <cellStyle name="Percent 50" xfId="2013"/>
    <cellStyle name="Percent 50 2" xfId="2014"/>
    <cellStyle name="Percent 51" xfId="2015"/>
    <cellStyle name="Percent 51 2" xfId="2016"/>
    <cellStyle name="Percent 52" xfId="2017"/>
    <cellStyle name="Percent 52 2" xfId="2018"/>
    <cellStyle name="Percent 53" xfId="2019"/>
    <cellStyle name="Percent 53 2" xfId="2020"/>
    <cellStyle name="Percent 54" xfId="2021"/>
    <cellStyle name="Percent 54 2" xfId="2022"/>
    <cellStyle name="Percent 55" xfId="2023"/>
    <cellStyle name="Percent 55 2" xfId="2024"/>
    <cellStyle name="Percent 56" xfId="2025"/>
    <cellStyle name="Percent 56 2" xfId="2026"/>
    <cellStyle name="Percent 57" xfId="2027"/>
    <cellStyle name="Percent 57 2" xfId="2028"/>
    <cellStyle name="Percent 58" xfId="2029"/>
    <cellStyle name="Percent 58 2" xfId="2030"/>
    <cellStyle name="Percent 59" xfId="2031"/>
    <cellStyle name="Percent 6" xfId="2032"/>
    <cellStyle name="Percent 6 2" xfId="2033"/>
    <cellStyle name="Percent 60" xfId="2034"/>
    <cellStyle name="Percent 60 2" xfId="2035"/>
    <cellStyle name="Percent 61" xfId="2036"/>
    <cellStyle name="Percent 61 2" xfId="2037"/>
    <cellStyle name="Percent 62" xfId="2038"/>
    <cellStyle name="Percent 62 2" xfId="2039"/>
    <cellStyle name="Percent 63" xfId="2040"/>
    <cellStyle name="Percent 63 2" xfId="2041"/>
    <cellStyle name="Percent 64" xfId="2042"/>
    <cellStyle name="Percent 64 2" xfId="2043"/>
    <cellStyle name="Percent 7" xfId="2044"/>
    <cellStyle name="Percent 7 2" xfId="2045"/>
    <cellStyle name="Percent 8" xfId="2046"/>
    <cellStyle name="Percent 8 2" xfId="2047"/>
    <cellStyle name="Percent 9" xfId="2048"/>
    <cellStyle name="Percent 9 2" xfId="2049"/>
    <cellStyle name="PrePop Currency (0)" xfId="2050"/>
    <cellStyle name="PrePop Currency (0) 2" xfId="2051"/>
    <cellStyle name="PrePop Currency (2)" xfId="2052"/>
    <cellStyle name="PrePop Currency (2) 2" xfId="2053"/>
    <cellStyle name="PrePop Units (0)" xfId="2054"/>
    <cellStyle name="PrePop Units (0) 2" xfId="2055"/>
    <cellStyle name="PrePop Units (1)" xfId="2056"/>
    <cellStyle name="PrePop Units (1) 2" xfId="2057"/>
    <cellStyle name="PrePop Units (2)" xfId="2058"/>
    <cellStyle name="PrePop Units (2) 2" xfId="2059"/>
    <cellStyle name="price" xfId="2060"/>
    <cellStyle name="price 2" xfId="2061"/>
    <cellStyle name="Quantity" xfId="2062"/>
    <cellStyle name="Quantity 2" xfId="2063"/>
    <cellStyle name="Quantity 3" xfId="2064"/>
    <cellStyle name="Quantity 4" xfId="2065"/>
    <cellStyle name="Quantity 5" xfId="2066"/>
    <cellStyle name="RevList" xfId="2067"/>
    <cellStyle name="RevList 2" xfId="2068"/>
    <cellStyle name="rob" xfId="2069"/>
    <cellStyle name="rob 2" xfId="2070"/>
    <cellStyle name="Salomon Logo" xfId="2071"/>
    <cellStyle name="sbt2" xfId="2072"/>
    <cellStyle name="Separador de milhares [0]_Person" xfId="2073"/>
    <cellStyle name="Separador de milhares_Person" xfId="2074"/>
    <cellStyle name="Standard_Anpassen der Amortisation" xfId="2075"/>
    <cellStyle name="Style 1" xfId="2076"/>
    <cellStyle name="Style 1 2" xfId="2077"/>
    <cellStyle name="Style 1 3" xfId="2078"/>
    <cellStyle name="Style 2" xfId="2079"/>
    <cellStyle name="Style 2 2" xfId="2080"/>
    <cellStyle name="subhead" xfId="2081"/>
    <cellStyle name="subt1" xfId="2082"/>
    <cellStyle name="Subtotal" xfId="2083"/>
    <cellStyle name="Table Head" xfId="2084"/>
    <cellStyle name="Table Source" xfId="2085"/>
    <cellStyle name="Table Text" xfId="2086"/>
    <cellStyle name="Table Title" xfId="2087"/>
    <cellStyle name="Table Units" xfId="2088"/>
    <cellStyle name="Text 1" xfId="2089"/>
    <cellStyle name="Text 2" xfId="2090"/>
    <cellStyle name="Text Head 1" xfId="2091"/>
    <cellStyle name="Text Head 2" xfId="2092"/>
    <cellStyle name="Text Indent 1" xfId="2093"/>
    <cellStyle name="Text Indent 2" xfId="2094"/>
    <cellStyle name="Text Indent A" xfId="2095"/>
    <cellStyle name="Text Indent B" xfId="2096"/>
    <cellStyle name="Text Indent B 2" xfId="2097"/>
    <cellStyle name="Text Indent C" xfId="2098"/>
    <cellStyle name="Text Indent C 2" xfId="2099"/>
    <cellStyle name="þ_x001d_ðK&amp;‚ý»&amp;{ý_x000b__x0008_n_x0008_B_x0009__x0007__x0001__x0001_" xfId="2100"/>
    <cellStyle name="þ_x001d_ðK&amp;‚ý»&amp;{ý_x000b__x0008_n_x0008_B_x0009__x0007__x0001__x0001_ 2" xfId="2101"/>
    <cellStyle name="Timing Schedule" xfId="2102"/>
    <cellStyle name="Title 2" xfId="2103"/>
    <cellStyle name="Title 3" xfId="2104"/>
    <cellStyle name="TOC 1" xfId="2105"/>
    <cellStyle name="TOC 2" xfId="2106"/>
    <cellStyle name="Total 2" xfId="2107"/>
    <cellStyle name="Total 3" xfId="2108"/>
    <cellStyle name="turns the number of whole workdays between two dateœ" xfId="2109"/>
    <cellStyle name="turns the number of whole workdays between two dateœ 2" xfId="2110"/>
    <cellStyle name="Währung [0]_Compiling Utility Macros" xfId="2111"/>
    <cellStyle name="Währung_Compiling Utility Macros" xfId="2112"/>
    <cellStyle name="Warning Text 2" xfId="2113"/>
    <cellStyle name="Warning Text 3" xfId="2114"/>
    <cellStyle name="wrap" xfId="2115"/>
    <cellStyle name="การคำนวณ 2" xfId="2116"/>
    <cellStyle name="ค@ฏ๋_1111D2111DQ2" xfId="2117"/>
    <cellStyle name="คdคภฆ์[0]_1111D2111DQ2" xfId="2118"/>
    <cellStyle name="คdคภฆ์_1111D2111DQ1" xfId="2119"/>
    <cellStyle name="เครื่องหมายจุลภาค 2" xfId="2120"/>
    <cellStyle name="เครื่องหมายจุลภาค 2 2" xfId="2121"/>
    <cellStyle name="เครื่องหมายจุลภาค 2 2 2" xfId="2122"/>
    <cellStyle name="เครื่องหมายจุลภาค 2 2 2 2" xfId="2123"/>
    <cellStyle name="เครื่องหมายจุลภาค 2 2 2 3" xfId="2124"/>
    <cellStyle name="เครื่องหมายจุลภาค 2 2 3" xfId="2125"/>
    <cellStyle name="เครื่องหมายจุลภาค 2 2 3 2" xfId="2126"/>
    <cellStyle name="เครื่องหมายจุลภาค 2 2 3 3" xfId="2127"/>
    <cellStyle name="เครื่องหมายจุลภาค 2 2 4" xfId="2128"/>
    <cellStyle name="เครื่องหมายจุลภาค 2 3" xfId="2129"/>
    <cellStyle name="เครื่องหมายจุลภาค 2 3 2" xfId="2130"/>
    <cellStyle name="เครื่องหมายจุลภาค 2 3 3" xfId="2131"/>
    <cellStyle name="เครื่องหมายจุลภาค 2 4" xfId="2132"/>
    <cellStyle name="เครื่องหมายจุลภาค 2 5" xfId="2133"/>
    <cellStyle name="เครื่องหมายจุลภาค 3" xfId="2134"/>
    <cellStyle name="เครื่องหมายจุลภาค 3 2" xfId="2135"/>
    <cellStyle name="เครื่องหมายจุลภาค 4" xfId="2136"/>
    <cellStyle name="เครื่องหมายจุลภาค 4 2" xfId="2137"/>
    <cellStyle name="เครื่องหมายจุลภาค 4 3" xfId="2138"/>
    <cellStyle name="เครื่องหมายจุลภาค 5" xfId="2139"/>
    <cellStyle name="เครื่องหมายจุลภาค 5 2" xfId="2140"/>
    <cellStyle name="เครื่องหมายจุลภาค 6" xfId="2141"/>
    <cellStyle name="เครื่องหมายจุลภาค 7" xfId="2142"/>
    <cellStyle name="เครื่องหมายจุลภาค 7 2" xfId="2143"/>
    <cellStyle name="เครื่องหมายจุลภาค 8" xfId="2144"/>
    <cellStyle name="เครื่องหมายจุลภาค 8 2" xfId="2145"/>
    <cellStyle name="เครื่องหมายจุลภาค 9" xfId="2146"/>
    <cellStyle name="เครื่องหมายจุลภาค 9 2" xfId="2147"/>
    <cellStyle name="ชื่อเรื่อง 2" xfId="2148"/>
    <cellStyle name="เซลล์ที่มีการเชื่อมโยง 2" xfId="2149"/>
    <cellStyle name="ณfน๔ [0]_Book1" xfId="2150"/>
    <cellStyle name="ณfน๔_Book1" xfId="2151"/>
    <cellStyle name="ดี 2" xfId="2152"/>
    <cellStyle name="น้บะภฒ_95" xfId="2153"/>
    <cellStyle name="ปกติ 2" xfId="2154"/>
    <cellStyle name="ปกติ 2 2" xfId="2155"/>
    <cellStyle name="ปกติ 2 2 2" xfId="2156"/>
    <cellStyle name="ปกติ 2 2 3" xfId="2157"/>
    <cellStyle name="ปกติ 2 3" xfId="2158"/>
    <cellStyle name="ปกติ 3" xfId="2159"/>
    <cellStyle name="ปกติ 4" xfId="2160"/>
    <cellStyle name="ปกติ 4 2" xfId="2161"/>
    <cellStyle name="ปกติ 5" xfId="2162"/>
    <cellStyle name="ปกติ_cF mmg YE" xfId="2163"/>
    <cellStyle name="ปกติ_KMC_T2" xfId="2164"/>
    <cellStyle name="ป้อนค่า 2" xfId="2165"/>
    <cellStyle name="ปานกลาง 2" xfId="2166"/>
    <cellStyle name="เปอร์เซ็นต์ 2" xfId="2167"/>
    <cellStyle name="เปอร์เซ็นต์ 2 2" xfId="2168"/>
    <cellStyle name="ผลรวม 2" xfId="2169"/>
    <cellStyle name="แย่ 2" xfId="2170"/>
    <cellStyle name="ฤธถ [0]_10' 0.26D MS" xfId="2171"/>
    <cellStyle name="ฤธถ_10' 0.26D MS" xfId="2172"/>
    <cellStyle name="ล๋ศญ [0]_10' 0.26D MS" xfId="2173"/>
    <cellStyle name="ล๋ศญ_10' 0.26D MS" xfId="2174"/>
    <cellStyle name="ลักษณะ 1" xfId="2175"/>
    <cellStyle name="ลักษณะ 1 2" xfId="2176"/>
    <cellStyle name="ลักษณะ 2" xfId="2177"/>
    <cellStyle name="ลักษณะ 2 2" xfId="2178"/>
    <cellStyle name="วฅมุ_#2(M17)_1" xfId="2179"/>
    <cellStyle name="ส่วนที่ถูกเน้น1 2" xfId="2180"/>
    <cellStyle name="ส่วนที่ถูกเน้น2 2" xfId="2181"/>
    <cellStyle name="ส่วนที่ถูกเน้น3 2" xfId="2182"/>
    <cellStyle name="ส่วนที่ถูกเน้น4 2" xfId="2183"/>
    <cellStyle name="ส่วนที่ถูกเน้น6 2" xfId="2184"/>
    <cellStyle name="แสดงผล 2" xfId="2185"/>
    <cellStyle name="หมายเหตุ 2" xfId="2186"/>
    <cellStyle name="หัวเรื่อง 1 2" xfId="2187"/>
    <cellStyle name="หัวเรื่อง 2 2" xfId="2188"/>
    <cellStyle name="หัวเรื่อง 3 2" xfId="2189"/>
    <cellStyle name="หัวเรื่อง 4 2" xfId="2190"/>
    <cellStyle name="콤마 [0]_BOILER-CO1" xfId="2191"/>
    <cellStyle name="콤마_BOILER-CO1" xfId="2192"/>
    <cellStyle name="통화 [0]_BOILER-CO1" xfId="2193"/>
    <cellStyle name="통화_BOILER-CO1" xfId="2194"/>
    <cellStyle name="표준_0N-HANDLING " xfId="2195"/>
    <cellStyle name="一般 3" xfId="2196"/>
    <cellStyle name="一般_liz-ss" xfId="2197"/>
    <cellStyle name="千位[0]_6月" xfId="2198"/>
    <cellStyle name="千位_6月" xfId="2199"/>
    <cellStyle name="千位分隔 2" xfId="2200"/>
    <cellStyle name="千位分隔[0] 2" xfId="2201"/>
    <cellStyle name="千位分隔[0]_港宏3月月报080423" xfId="2202"/>
    <cellStyle name="千分位[0]_ '96 expense (Low)" xfId="2203"/>
    <cellStyle name="千分位_ '96 expense (Low)" xfId="2204"/>
    <cellStyle name="好" xfId="2205"/>
    <cellStyle name="好_07年度会计决算报告" xfId="2206"/>
    <cellStyle name="差" xfId="2207"/>
    <cellStyle name="差_07年度会计决算报告" xfId="2208"/>
    <cellStyle name="常规_09年二手车业绩预算比8月" xfId="2209"/>
    <cellStyle name="强调 1" xfId="2210"/>
    <cellStyle name="强调 2" xfId="2211"/>
    <cellStyle name="强调 3" xfId="2212"/>
    <cellStyle name="强调文字颜色 1" xfId="2213"/>
    <cellStyle name="强调文字颜色 2" xfId="2214"/>
    <cellStyle name="强调文字颜色 3" xfId="2215"/>
    <cellStyle name="强调文字颜色 4" xfId="2216"/>
    <cellStyle name="强调文字颜色 5" xfId="2217"/>
    <cellStyle name="强调文字颜色 6" xfId="2218"/>
    <cellStyle name="普通_ '96 expense (High)" xfId="2219"/>
    <cellStyle name="未定義" xfId="2220"/>
    <cellStyle name="标题" xfId="2221"/>
    <cellStyle name="标题 1" xfId="2222"/>
    <cellStyle name="标题 2" xfId="2223"/>
    <cellStyle name="标题 3" xfId="2224"/>
    <cellStyle name="标题 4" xfId="2225"/>
    <cellStyle name="桁区切り [0.00]_Credit JUN-07" xfId="2226"/>
    <cellStyle name="桁区切り_Credit JUN-07" xfId="2227"/>
    <cellStyle name="检查单元格" xfId="2228"/>
    <cellStyle name="標準_6f(key assumption)#1f_●PCF PP&amp;DC Paper" xfId="2229"/>
    <cellStyle name="汇总" xfId="2230"/>
    <cellStyle name="注释" xfId="2231"/>
    <cellStyle name="烹拳 [0]_97MBO" xfId="2232"/>
    <cellStyle name="烹拳_97MBO" xfId="2233"/>
    <cellStyle name="表标题" xfId="2234"/>
    <cellStyle name="解释性文本" xfId="2235"/>
    <cellStyle name="警告文本" xfId="2236"/>
    <cellStyle name="计算" xfId="2237"/>
    <cellStyle name="貨幣 [0]_liz-ss" xfId="2238"/>
    <cellStyle name="貨幣_liz-ss" xfId="2239"/>
    <cellStyle name="输入" xfId="2240"/>
    <cellStyle name="输出" xfId="2241"/>
    <cellStyle name="适中" xfId="2242"/>
    <cellStyle name="通貨 [0.00]_JQ立上がり計画最新版" xfId="2243"/>
    <cellStyle name="通貨_JQ立上がり計画最新版" xfId="2244"/>
    <cellStyle name="钎霖_laroux" xfId="2245"/>
    <cellStyle name="链接单元格" xfId="2246"/>
    <cellStyle name="霓付 [0]_97MBO" xfId="2247"/>
    <cellStyle name="霓付_97MBO" xfId="22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9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5.xml"/><Relationship Id="rId34" Type="http://schemas.openxmlformats.org/officeDocument/2006/relationships/externalLink" Target="externalLinks/externalLink18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2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externalLink" Target="externalLinks/externalLink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57150</xdr:rowOff>
    </xdr:to>
    <xdr:pic>
      <xdr:nvPicPr>
        <xdr:cNvPr id="38233" name="Picture 1" descr="GT-logo">
          <a:extLst>
            <a:ext uri="{FF2B5EF4-FFF2-40B4-BE49-F238E27FC236}">
              <a16:creationId xmlns="" xmlns:a16="http://schemas.microsoft.com/office/drawing/2014/main" id="{2819C23D-AC07-4219-B1F2-7A7510C12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0</xdr:rowOff>
    </xdr:to>
    <xdr:pic>
      <xdr:nvPicPr>
        <xdr:cNvPr id="39257" name="Picture 2" descr="GT-logo">
          <a:extLst>
            <a:ext uri="{FF2B5EF4-FFF2-40B4-BE49-F238E27FC236}">
              <a16:creationId xmlns="" xmlns:a16="http://schemas.microsoft.com/office/drawing/2014/main" id="{CBB25CCC-7DB2-4B64-AF8A-967E049DC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0</xdr:col>
      <xdr:colOff>2247900</xdr:colOff>
      <xdr:row>3</xdr:row>
      <xdr:rowOff>-8829675</xdr:rowOff>
    </xdr:to>
    <xdr:pic>
      <xdr:nvPicPr>
        <xdr:cNvPr id="40281" name="Picture 1" descr="GT-logo">
          <a:extLst>
            <a:ext uri="{FF2B5EF4-FFF2-40B4-BE49-F238E27FC236}">
              <a16:creationId xmlns="" xmlns:a16="http://schemas.microsoft.com/office/drawing/2014/main" id="{B74D6FA2-C8C5-46E4-828F-26F88A471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1628775</xdr:colOff>
      <xdr:row>3</xdr:row>
      <xdr:rowOff>-8829675</xdr:rowOff>
    </xdr:to>
    <xdr:pic>
      <xdr:nvPicPr>
        <xdr:cNvPr id="41305" name="Picture 1" descr="GT-logo">
          <a:extLst>
            <a:ext uri="{FF2B5EF4-FFF2-40B4-BE49-F238E27FC236}">
              <a16:creationId xmlns="" xmlns:a16="http://schemas.microsoft.com/office/drawing/2014/main" id="{A8398485-5599-4F89-9BEC-DA6609B052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A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ayresm\YEAR%20END%202001\HUNGARY\2001\CGHIN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shanizuan\MARM%20Related\Budget%20Post%20Listing%20Final\Prelisting%2015Apri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MARM%20Related\Budget%20Post%20Listing%20Final\myNote\GRP%20BGT%202000-2001%20NEW%20STRUCTUR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TSC/Trinity%20YE%2030.06.04/Z.Temp/K/My%20Received%20Files/YE%2012'2002/TW/A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kjes/Desktop/Specialty%20NTIA/Lead/N1-N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\Fina\WINDOWS\TEMP\FS-MSC%20Bellows%20&amp;%20EGR%20Pipe%20(%20detail%20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nuttinee\My%20Documents\Clients\Westpac\October9900_nch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OB\ASIMAR\Quarter\Q3'2002\LeadQ3_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!Audit%20Department\AUDIT\Clients\MULL%20(Muller%20Matini)\01\Audit%20Paper\2007\WP%2031.12.07\MICR\AWP_311204_EDCO_31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WINDOWS\TEMP\MARM%20MASB%20JULY-SC%20PRELISTING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Kunyakorn/Ingress%2031-1-2007/PBC/sample/FS%20samp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0/BOL/Year2010/FS%20BOL%20Q4'10/FS%20BOL%20YE'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2/Richy%20Place/Draft%20FS%20Richy%20Place%20YE'12/Update/FS_Richy%20Place%20YE'12%20Upd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3/Richy%20Place/Q1'13/Draft%20FS%20Q1'13/Revised%20deferred%20tax/FS%20Richy%20Place%20Q1'13%20(Revised%2008.081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Suriani\My%20Documents(c)\mgt\YA2002\Jan'02\MDSB%20Final\Internal%20Report\report\WINDOWS\DESKTOP\MDSB-Streamline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Vanida\My%20Documents\DYNT_VT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GRPBGT0102R\ACMR\Icb\ICB0102R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WINDOWS\Desktop\S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riani\c\SAIPUL\ACC%20New%20Task\Jan%2001\MDSB%20Final\Internal%20Report\report\WINDOWS\DESKTOP\MDSB-Streamline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Documents%20and%20Settings\bkklo\Desktop\working\Section%20K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เงินกู้_MGC"/>
      <sheetName val="เงินกู้_MGC1"/>
    </sheetNames>
    <sheetDataSet>
      <sheetData sheetId="0">
        <row r="2">
          <cell r="G2">
            <v>36525</v>
          </cell>
        </row>
      </sheetData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ตั๋วเงินรับ"/>
      <sheetName val="เงินกู้ MGC"/>
      <sheetName val="Invoice"/>
      <sheetName val="LC _ TR Listing"/>
      <sheetName val="BALANCE SHEET "/>
      <sheetName val="BS ATTACH"/>
      <sheetName val="เขตการค้าย่อย"/>
      <sheetName val="Customize Your Invoice"/>
      <sheetName val="TR_AP"/>
      <sheetName val="DIV186"/>
      <sheetName val="1"/>
      <sheetName val="Detail-Sep"/>
      <sheetName val="Stock Aging"/>
      <sheetName val="6"/>
      <sheetName val="9"/>
      <sheetName val="VariableII  period"/>
      <sheetName val="TYPE"/>
      <sheetName val="CRITERIA1"/>
      <sheetName val="desc"/>
      <sheetName val="Dec 2001"/>
      <sheetName val="Sheet1 (2)"/>
      <sheetName val="Input"/>
      <sheetName val="Data"/>
      <sheetName val="CF RECONCILE - 1"/>
      <sheetName val="Final"/>
      <sheetName val="MENU"/>
      <sheetName val="Sal"/>
      <sheetName val="CIPA"/>
      <sheetName val="03中"/>
      <sheetName val="DEPT"/>
      <sheetName val="DCF"/>
      <sheetName val="SKA"/>
      <sheetName val="Currency"/>
      <sheetName val="Saptco00"/>
      <sheetName val="Cost Centers"/>
      <sheetName val=" IB-PL-00-01 SUMMARY"/>
      <sheetName val="K-5"/>
      <sheetName val="M_Maincomp"/>
      <sheetName val="Locations"/>
      <sheetName val="CUSTOMER"/>
      <sheetName val="Update_041110"/>
      <sheetName val="sub-mat2011"/>
      <sheetName val="Sheet1"/>
      <sheetName val="Sheet2"/>
      <sheetName val="Sheet3"/>
      <sheetName val="CA Sheet"/>
      <sheetName val="DAT"/>
      <sheetName val="Summary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ﾕｰｻﾞｰ設定"/>
      <sheetName val="Customize Your Purchase Order"/>
      <sheetName val="Budgets"/>
      <sheetName val="resumen"/>
      <sheetName val="Assumptions"/>
      <sheetName val="M_CT_OUT"/>
      <sheetName val="10-1 Media"/>
      <sheetName val="10-cut"/>
      <sheetName val="Parameters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FP Friends Other"/>
      <sheetName val="163040 LC_TR"/>
      <sheetName val="Header"/>
      <sheetName val="FF-3"/>
      <sheetName val="ADJ_-_RATE1"/>
      <sheetName val="ADJ___RATE1"/>
      <sheetName val="Cost_Centers"/>
      <sheetName val="_IB-PL-00-01_SUMMARY"/>
      <sheetName val="10-1_Media"/>
      <sheetName val="Customize_Your_Purchase_Order"/>
      <sheetName val="SCB_1_-_Current1"/>
      <sheetName val="SCB_2_-_Current1"/>
      <sheetName val="เงินกู้_MGC1"/>
      <sheetName val="BALANCE_SHEET_1"/>
      <sheetName val="BS_ATTACH1"/>
      <sheetName val="LC___TR_Listing1"/>
      <sheetName val="Customize_Your_Invoice1"/>
      <sheetName val="VariableII__period1"/>
      <sheetName val="Stock_Aging1"/>
      <sheetName val="Dec_20011"/>
      <sheetName val="Sheet1_(2)1"/>
      <sheetName val="CF_RECONCILE_-_11"/>
      <sheetName val="ALL_KSFC_RIGS_EXCEPT_R-5"/>
      <sheetName val="CA_Sheet"/>
      <sheetName val="ADJ_-_RATE2"/>
      <sheetName val="ADJ___RATE2"/>
      <sheetName val="SCB_1_-_Current2"/>
      <sheetName val="SCB_2_-_Current2"/>
      <sheetName val="เงินกู้_MGC2"/>
      <sheetName val="BALANCE_SHEET_2"/>
      <sheetName val="BS_ATTACH2"/>
      <sheetName val="LC___TR_Listing2"/>
      <sheetName val="Customize_Your_Invoice2"/>
      <sheetName val="VariableII__period2"/>
      <sheetName val="Stock_Aging2"/>
      <sheetName val="Dec_20012"/>
      <sheetName val="Sheet1_(2)2"/>
      <sheetName val="CF_RECONCILE_-_12"/>
      <sheetName val="_IB-PL-00-01_SUMMARY1"/>
      <sheetName val="Cost_Centers1"/>
      <sheetName val="Customize_Your_Purchase_Order1"/>
      <sheetName val="10-1_Media1"/>
      <sheetName val="ALL_KSFC_RIGS_EXCEPT_R-51"/>
      <sheetName val="CA_Sheet1"/>
      <sheetName val="A6"/>
      <sheetName val="MA"/>
      <sheetName val="19"/>
      <sheetName val="Model-Monthly"/>
      <sheetName val="D190.2"/>
      <sheetName val="Variance"/>
      <sheetName val="Bang chiet tinh TBA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DI"/>
      <sheetName val="Disposal"/>
      <sheetName val="3645-9_1_96"/>
      <sheetName val="Seg-rent"/>
      <sheetName val="INDEX"/>
      <sheetName val="Exp"/>
      <sheetName val="인원계획-미화"/>
      <sheetName val="TrialBalance Q3-2002"/>
      <sheetName val="Workbook Inputs"/>
      <sheetName val="D"/>
      <sheetName val="163040 LC-TR"/>
      <sheetName val="?????????????"/>
      <sheetName val="FY10-Loss"/>
      <sheetName val="F9 Parameters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Customize Your Loan Manager"/>
      <sheetName val="ADJ_-_RATE3"/>
      <sheetName val="ADJ___RATE3"/>
      <sheetName val="SCB_1_-_Current3"/>
      <sheetName val="SCB_2_-_Current3"/>
      <sheetName val="BALANCE_SHEET_3"/>
      <sheetName val="BS_ATTACH3"/>
      <sheetName val="Sheet1_(2)3"/>
      <sheetName val="FP_Friends_Other"/>
      <sheetName val="163040_LC_TR"/>
      <sheetName val="PPR50"/>
      <sheetName val="SWDV"/>
      <sheetName val="Inputs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F9_Parameters"/>
      <sheetName val="???????????"/>
      <sheetName val="table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>
        <row r="2">
          <cell r="B2">
            <v>1.9678000000000001E-2</v>
          </cell>
        </row>
      </sheetData>
      <sheetData sheetId="102">
        <row r="2">
          <cell r="B2">
            <v>1.9678000000000001E-2</v>
          </cell>
        </row>
      </sheetData>
      <sheetData sheetId="103">
        <row r="2">
          <cell r="B2">
            <v>1.9678000000000001E-2</v>
          </cell>
        </row>
      </sheetData>
      <sheetData sheetId="104">
        <row r="2">
          <cell r="B2">
            <v>1.9678000000000001E-2</v>
          </cell>
        </row>
      </sheetData>
      <sheetData sheetId="105">
        <row r="2">
          <cell r="B2">
            <v>1.9678000000000001E-2</v>
          </cell>
        </row>
      </sheetData>
      <sheetData sheetId="106">
        <row r="2">
          <cell r="B2">
            <v>1.9678000000000001E-2</v>
          </cell>
        </row>
      </sheetData>
      <sheetData sheetId="107"/>
      <sheetData sheetId="108">
        <row r="2">
          <cell r="B2">
            <v>1.9678000000000001E-2</v>
          </cell>
        </row>
      </sheetData>
      <sheetData sheetId="109">
        <row r="2">
          <cell r="B2">
            <v>1.9678000000000001E-2</v>
          </cell>
        </row>
      </sheetData>
      <sheetData sheetId="110">
        <row r="2">
          <cell r="B2">
            <v>1.9678000000000001E-2</v>
          </cell>
        </row>
      </sheetData>
      <sheetData sheetId="111">
        <row r="2">
          <cell r="B2">
            <v>1.9678000000000001E-2</v>
          </cell>
        </row>
      </sheetData>
      <sheetData sheetId="112">
        <row r="2">
          <cell r="B2">
            <v>1.9678000000000001E-2</v>
          </cell>
        </row>
      </sheetData>
      <sheetData sheetId="113">
        <row r="2">
          <cell r="B2">
            <v>1.9678000000000001E-2</v>
          </cell>
        </row>
      </sheetData>
      <sheetData sheetId="114"/>
      <sheetData sheetId="115">
        <row r="2">
          <cell r="B2">
            <v>1.9678000000000001E-2</v>
          </cell>
        </row>
      </sheetData>
      <sheetData sheetId="116">
        <row r="2">
          <cell r="B2">
            <v>1.9678000000000001E-2</v>
          </cell>
        </row>
      </sheetData>
      <sheetData sheetId="117">
        <row r="2">
          <cell r="B2">
            <v>1.9678000000000001E-2</v>
          </cell>
        </row>
      </sheetData>
      <sheetData sheetId="118">
        <row r="2">
          <cell r="B2">
            <v>1.9678000000000001E-2</v>
          </cell>
        </row>
      </sheetData>
      <sheetData sheetId="119">
        <row r="2">
          <cell r="B2">
            <v>1.9678000000000001E-2</v>
          </cell>
        </row>
      </sheetData>
      <sheetData sheetId="120">
        <row r="2">
          <cell r="B2">
            <v>1.9678000000000001E-2</v>
          </cell>
        </row>
      </sheetData>
      <sheetData sheetId="121">
        <row r="2">
          <cell r="B2">
            <v>1.9678000000000001E-2</v>
          </cell>
        </row>
      </sheetData>
      <sheetData sheetId="122">
        <row r="2">
          <cell r="B2">
            <v>1.9678000000000001E-2</v>
          </cell>
        </row>
      </sheetData>
      <sheetData sheetId="123">
        <row r="2">
          <cell r="B2">
            <v>1.9678000000000001E-2</v>
          </cell>
        </row>
      </sheetData>
      <sheetData sheetId="124"/>
      <sheetData sheetId="125">
        <row r="2">
          <cell r="B2">
            <v>1.9678000000000001E-2</v>
          </cell>
        </row>
      </sheetData>
      <sheetData sheetId="126">
        <row r="2">
          <cell r="B2">
            <v>1.9678000000000001E-2</v>
          </cell>
        </row>
      </sheetData>
      <sheetData sheetId="127">
        <row r="2">
          <cell r="B2">
            <v>1.9678000000000001E-2</v>
          </cell>
        </row>
      </sheetData>
      <sheetData sheetId="128">
        <row r="2">
          <cell r="B2">
            <v>1.9678000000000001E-2</v>
          </cell>
        </row>
      </sheetData>
      <sheetData sheetId="129">
        <row r="2">
          <cell r="B2">
            <v>1.9678000000000001E-2</v>
          </cell>
        </row>
      </sheetData>
      <sheetData sheetId="130">
        <row r="2">
          <cell r="B2">
            <v>1.9678000000000001E-2</v>
          </cell>
        </row>
      </sheetData>
      <sheetData sheetId="131"/>
      <sheetData sheetId="132">
        <row r="2">
          <cell r="B2">
            <v>1.9678000000000001E-2</v>
          </cell>
        </row>
      </sheetData>
      <sheetData sheetId="133">
        <row r="2">
          <cell r="B2">
            <v>1.9678000000000001E-2</v>
          </cell>
        </row>
      </sheetData>
      <sheetData sheetId="134">
        <row r="2">
          <cell r="B2">
            <v>1.9678000000000001E-2</v>
          </cell>
        </row>
      </sheetData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>
        <row r="2">
          <cell r="B2">
            <v>1.9678000000000001E-2</v>
          </cell>
        </row>
      </sheetData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>
        <row r="2">
          <cell r="B2">
            <v>1.9678000000000001E-2</v>
          </cell>
        </row>
      </sheetData>
      <sheetData sheetId="182"/>
      <sheetData sheetId="183"/>
      <sheetData sheetId="184">
        <row r="2">
          <cell r="B2">
            <v>1.9678000000000001E-2</v>
          </cell>
        </row>
      </sheetData>
      <sheetData sheetId="185">
        <row r="2">
          <cell r="B2">
            <v>1.9678000000000001E-2</v>
          </cell>
        </row>
      </sheetData>
      <sheetData sheetId="186"/>
      <sheetData sheetId="187"/>
      <sheetData sheetId="188"/>
      <sheetData sheetId="189">
        <row r="2">
          <cell r="B2">
            <v>1.9678000000000001E-2</v>
          </cell>
        </row>
      </sheetData>
      <sheetData sheetId="190"/>
      <sheetData sheetId="191"/>
      <sheetData sheetId="192"/>
      <sheetData sheetId="193">
        <row r="2">
          <cell r="B2">
            <v>1.9678000000000001E-2</v>
          </cell>
        </row>
      </sheetData>
      <sheetData sheetId="194"/>
      <sheetData sheetId="195"/>
      <sheetData sheetId="196"/>
      <sheetData sheetId="197">
        <row r="2">
          <cell r="B2">
            <v>1.9678000000000001E-2</v>
          </cell>
        </row>
      </sheetData>
      <sheetData sheetId="198"/>
      <sheetData sheetId="199"/>
      <sheetData sheetId="200"/>
      <sheetData sheetId="201">
        <row r="2">
          <cell r="B2">
            <v>1.9678000000000001E-2</v>
          </cell>
        </row>
      </sheetData>
      <sheetData sheetId="202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Comparison MDSB"/>
      <sheetName val="Comparison IPSB"/>
      <sheetName val="Comparison IESB"/>
      <sheetName val="Comparison IAV"/>
      <sheetName val="Comparison"/>
      <sheetName val="Summary"/>
      <sheetName val="FMP - PBT &amp; MI"/>
      <sheetName val="Summary 2003"/>
      <sheetName val=" IBPL0203"/>
      <sheetName val="CF0203"/>
      <sheetName val="Summary 2002"/>
      <sheetName val=" IBPL0102"/>
      <sheetName val="CF0102"/>
      <sheetName val="Summary 2001"/>
      <sheetName val=" IBPL0001"/>
      <sheetName val="CF0001"/>
      <sheetName val=" IBPL9900"/>
      <sheetName val=" IBPL9899"/>
      <sheetName val=" IBPL9798"/>
      <sheetName val="C9900"/>
      <sheetName val="C9899"/>
      <sheetName val="C9798"/>
      <sheetName val="C0102"/>
      <sheetName val="C0001"/>
      <sheetName val="C0203"/>
      <sheetName val=" IBPL9697"/>
      <sheetName val="C9697"/>
      <sheetName val=" IBPL9596"/>
      <sheetName val="C9596"/>
      <sheetName val=" IB-PL-00-01 SUMMARY"/>
      <sheetName val="เงินกู้ธนชาติ"/>
      <sheetName val="FY02 Fcst"/>
      <sheetName val="ADJ - RATE"/>
      <sheetName val="SCB 1 - Current"/>
      <sheetName val="SCB 2 - Current"/>
      <sheetName val="FACTORS"/>
      <sheetName val="GeneralInfo"/>
      <sheetName val="Parameters"/>
      <sheetName val="G&amp;A -Malaysia "/>
      <sheetName val="Details of Receipts"/>
      <sheetName val="Driver Info"/>
      <sheetName val="People and Overhead"/>
      <sheetName val="Frt &amp; Ster"/>
      <sheetName val="Variables"/>
      <sheetName val="VariableII  period"/>
      <sheetName val="Burden exp"/>
      <sheetName val="Heads"/>
      <sheetName val="BL-Pack"/>
      <sheetName val="database"/>
      <sheetName val="Exp"/>
      <sheetName val="CRITERIA1"/>
      <sheetName val="Aging"/>
      <sheetName val="0506合并附注"/>
      <sheetName val="2动力设备"/>
      <sheetName val="Assets"/>
      <sheetName val="PA"/>
      <sheetName val="accounts"/>
      <sheetName val="sku"/>
      <sheetName val="Monthly highlights"/>
      <sheetName val="P&amp;L by Mth"/>
      <sheetName val="Code"/>
      <sheetName val="Sheet1"/>
      <sheetName val="acs"/>
      <sheetName val="TABLE"/>
      <sheetName val="INCOME"/>
      <sheetName val="OTHER"/>
      <sheetName val="P&amp;L F"/>
      <sheetName val="TRAINING"/>
      <sheetName val=" IB-PL-YTD"/>
      <sheetName val="trfc02-26(Fes+Ses)"/>
      <sheetName val="Master Updated(517)"/>
      <sheetName val="FX rates"/>
      <sheetName val="K2"/>
      <sheetName val="EXPENSES"/>
      <sheetName val="Variance"/>
      <sheetName val="FA"/>
      <sheetName val="HO"/>
      <sheetName val="Comparison_MDSB"/>
      <sheetName val="Comparison_IPSB"/>
      <sheetName val="Comparison_IESB"/>
      <sheetName val="Comparison_IAV"/>
      <sheetName val="FMP_-_PBT_&amp;_MI"/>
      <sheetName val="Summary_2003"/>
      <sheetName val="_IBPL0203"/>
      <sheetName val="Summary_2002"/>
      <sheetName val="_IBPL0102"/>
      <sheetName val="Summary_2001"/>
      <sheetName val="_IBPL0001"/>
      <sheetName val="_IBPL9900"/>
      <sheetName val="_IBPL9899"/>
      <sheetName val="_IBPL9798"/>
      <sheetName val="_IBPL9697"/>
      <sheetName val="_IBPL9596"/>
      <sheetName val="_IB-PL-00-01_SUMMARY"/>
      <sheetName val="FY02_Fcst"/>
      <sheetName val="ADJ_-_RATE"/>
      <sheetName val="SCB_1_-_Current"/>
      <sheetName val="SCB_2_-_Current"/>
      <sheetName val="G&amp;A_-Malaysia_"/>
      <sheetName val="Details_of_Receipts"/>
      <sheetName val="Driver_Info"/>
      <sheetName val="People_and_Overhead"/>
      <sheetName val="Frt_&amp;_Ster"/>
      <sheetName val="VariableII__period"/>
      <sheetName val="Burden_exp"/>
      <sheetName val="Monthly_highlights"/>
      <sheetName val="P&amp;L_by_Mth"/>
      <sheetName val="P&amp;L_F"/>
      <sheetName val="_IB-PL-YTD"/>
      <sheetName val="Master_Updated(517)"/>
      <sheetName val="FX_rates"/>
      <sheetName val="Comparison_MDSB1"/>
      <sheetName val="Comparison_IPSB1"/>
      <sheetName val="Comparison_IESB1"/>
      <sheetName val="Comparison_IAV1"/>
      <sheetName val="FMP_-_PBT_&amp;_MI1"/>
      <sheetName val="Summary_20031"/>
      <sheetName val="_IBPL02031"/>
      <sheetName val="Summary_20021"/>
      <sheetName val="_IBPL01021"/>
      <sheetName val="Summary_20011"/>
      <sheetName val="_IBPL00011"/>
      <sheetName val="_IBPL99001"/>
      <sheetName val="_IBPL98991"/>
      <sheetName val="_IBPL97981"/>
      <sheetName val="_IBPL96971"/>
      <sheetName val="_IBPL95961"/>
      <sheetName val="_IB-PL-00-01_SUMMARY1"/>
      <sheetName val="FY02_Fcst1"/>
      <sheetName val="ADJ_-_RATE1"/>
      <sheetName val="SCB_1_-_Current1"/>
      <sheetName val="SCB_2_-_Current1"/>
      <sheetName val="G&amp;A_-Malaysia_1"/>
      <sheetName val="Details_of_Receipts1"/>
      <sheetName val="Driver_Info1"/>
      <sheetName val="People_and_Overhead1"/>
      <sheetName val="Frt_&amp;_Ster1"/>
      <sheetName val="VariableII__period1"/>
      <sheetName val="Burden_exp1"/>
      <sheetName val="Monthly_highlights1"/>
      <sheetName val="P&amp;L_by_Mth1"/>
      <sheetName val="P&amp;L_F1"/>
      <sheetName val="_IB-PL-YTD1"/>
      <sheetName val="Master_Updated(517)1"/>
      <sheetName val="FX_rate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8">
          <cell r="G68">
            <v>10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>
        <row r="68">
          <cell r="G68">
            <v>10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"/>
      <sheetName val="MARCH"/>
      <sheetName val=" 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JANUARY"/>
      <sheetName val="CONSOL-SUM"/>
      <sheetName val="CONSOL"/>
      <sheetName val="IBBS"/>
      <sheetName val=" IB-PL-FEB"/>
      <sheetName val=" IB-PL-MAR"/>
      <sheetName val=" IB-PL-APR"/>
      <sheetName val=" IB-PL-MAY"/>
      <sheetName val=" IB-PL-JUN"/>
      <sheetName val=" IB-PL-JUL"/>
      <sheetName val=" IB-PL-AUG"/>
      <sheetName val=" IB-PL-SEPT"/>
      <sheetName val=" IB-PL-OCT"/>
      <sheetName val=" IB-PL-NOV"/>
      <sheetName val=" IB-PL-DEC"/>
      <sheetName val=" IB-PL-JAN"/>
      <sheetName val="CONSOL-FEB"/>
      <sheetName val="CONSOL-MAR"/>
      <sheetName val="CONSOL-APR"/>
      <sheetName val="CONSOL-MAY"/>
      <sheetName val="CONSOL-JUN"/>
      <sheetName val="CONSOL-JUL"/>
      <sheetName val="CONSOL-AUG"/>
      <sheetName val="CONSOL-SEPT"/>
      <sheetName val="CONSOL-OCT"/>
      <sheetName val="CONSOL-NOV"/>
      <sheetName val="CONSOL-DEC"/>
      <sheetName val="CONSOL-JAN"/>
      <sheetName val="GRP BGT 2000-2001 NEW STRUCTURE"/>
      <sheetName val=" IB-PL-00-01 SUMMARY"/>
      <sheetName val="QTR 1"/>
      <sheetName val="QTR 2"/>
      <sheetName val="QTR 3"/>
      <sheetName val="Parameters"/>
      <sheetName val=" IBPL0001"/>
      <sheetName val="PA"/>
      <sheetName val="ADJ - RATE"/>
      <sheetName val="เงินกู้ธนชาติ"/>
      <sheetName val="MATT"/>
      <sheetName val="Table"/>
      <sheetName val="#REF"/>
      <sheetName val="SUMMARY"/>
      <sheetName val="Old 2002"/>
      <sheetName val="SRO"/>
      <sheetName val="fxrates"/>
      <sheetName val="BUILDING"/>
      <sheetName val="SUM RV-November"/>
      <sheetName val="Frt &amp; Ster"/>
      <sheetName val="Thailand"/>
      <sheetName val="CRITERIA1"/>
      <sheetName val="เงินกู้ MGC"/>
      <sheetName val="Job header"/>
      <sheetName val="Attachment 12"/>
      <sheetName val="Attachment 14"/>
      <sheetName val="Attachment 18"/>
      <sheetName val="Attachment 20"/>
      <sheetName val="Financial Lease"/>
      <sheetName val=" TX-6 Leasing calculation regis"/>
      <sheetName val="FX"/>
      <sheetName val="INCOME"/>
      <sheetName val="OTHER"/>
      <sheetName val="TRAINING"/>
      <sheetName val="E-1D"/>
      <sheetName val="0-Basics"/>
      <sheetName val="TrialBalance Q3-2002"/>
      <sheetName val="AR @ ACT"/>
      <sheetName val="SRO CLOZ"/>
      <sheetName val="Lookup"/>
      <sheetName val="Comm"/>
      <sheetName val="HR"/>
      <sheetName val="Detail of accrual"/>
      <sheetName val="Sheet1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-1"/>
      <sheetName val="N-2"/>
      <sheetName val="N-3"/>
      <sheetName val="POSSIBLE ACCRUED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MATERIALS"/>
      <sheetName val="CAPEX"/>
      <sheetName val="P&amp;L &amp; MFG"/>
      <sheetName val="P&amp;L &amp; MFG YTD"/>
      <sheetName val="CASHFLOW"/>
      <sheetName val="COSTING"/>
      <sheetName val="P&amp;L_&amp;_MFG"/>
      <sheetName val="P&amp;L_&amp;_MFG_YTD"/>
      <sheetName val="P&amp;L_&amp;_MFG1"/>
      <sheetName val="P&amp;L_&amp;_MFG_YT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Summary_lead"/>
      <sheetName val="Account_Receivable"/>
      <sheetName val="Other_CA"/>
      <sheetName val="Other_assets"/>
      <sheetName val="Fixed_assets"/>
      <sheetName val="Account_payable"/>
      <sheetName val="Other_CL"/>
      <sheetName val="Other_liabilities"/>
      <sheetName val="Other_income"/>
      <sheetName val="Cost_of_service"/>
      <sheetName val="Selling_&amp;_admin"/>
      <sheetName val="Interest_exp_"/>
      <sheetName val="TrialBalance_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">
          <cell r="A1" t="str">
            <v>รหัสบัญชี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เงินกู้ธนชาติ"/>
      <sheetName val="03中"/>
      <sheetName val="CIPA"/>
      <sheetName val="เงินกู้ MGC"/>
      <sheetName val="ตั๋วเงินรับ"/>
      <sheetName val="Disposal"/>
      <sheetName val="Reftable"/>
      <sheetName val="FP Friends Other"/>
      <sheetName val="Accts_ET"/>
      <sheetName val="BANK"/>
      <sheetName val="BS"/>
      <sheetName val="HPL"/>
      <sheetName val="HBS"/>
      <sheetName val="ข้อมูล PM"/>
      <sheetName val="oresreqsum"/>
      <sheetName val="Sal"/>
      <sheetName val="ACS Revenue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관세"/>
      <sheetName val="TB-2001-Apr'01"/>
      <sheetName val="Budgets"/>
      <sheetName val="P&amp;L Rate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141010"/>
      <sheetName val="ap"/>
      <sheetName val="REVENUE"/>
      <sheetName val="part-import"/>
      <sheetName val="Detail-Sep"/>
      <sheetName val="Compare"/>
      <sheetName val="TB Worksheet"/>
      <sheetName val="DealerData"/>
      <sheetName val="ELEC45-01"/>
      <sheetName val="19"/>
      <sheetName val="Header"/>
      <sheetName val="Sap_927_Vdr"/>
      <sheetName val="M1,2"/>
      <sheetName val="Item Code - Machine"/>
      <sheetName val="M9"/>
      <sheetName val="Update_041110"/>
      <sheetName val="sub-mat2011"/>
      <sheetName val="Sheet1"/>
      <sheetName val="Sheet2"/>
      <sheetName val="Sheet3"/>
      <sheetName val="Write off"/>
      <sheetName val="B053 (990701)공정실적PP%계산"/>
      <sheetName val="recon"/>
      <sheetName val="ADJ - RATE"/>
      <sheetName val="Front"/>
      <sheetName val="pa group"/>
      <sheetName val="F1 Log On"/>
      <sheetName val="DataInput1"/>
      <sheetName val="cc Nov08"/>
      <sheetName val="2003 Growth"/>
      <sheetName val="DEP12"/>
      <sheetName val="เครื่องตกแต่ง"/>
      <sheetName val="อาคาร"/>
      <sheetName val="10-1 Media"/>
      <sheetName val="10-cut"/>
      <sheetName val="BS-SCH"/>
      <sheetName val="065005s"/>
      <sheetName val="Juta"/>
      <sheetName val="TB_2001_Apr_01"/>
      <sheetName val="SCB_1_-_Current"/>
      <sheetName val="SCB_2_-_Current"/>
      <sheetName val="SCB_1___Current"/>
      <sheetName val="SCB_2___Current"/>
      <sheetName val="Other_Sch"/>
      <sheetName val="MPT 07 Sale Forecast"/>
      <sheetName val="MPT 08 Sale Forecast"/>
      <sheetName val="TL Scrap rate"/>
      <sheetName val="BS-Thai"/>
      <sheetName val="CST1198"/>
      <sheetName val="ProductData"/>
      <sheetName val=" Direct load 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สมมติฐาน"/>
      <sheetName val="TB SAP"/>
      <sheetName val="130709"/>
      <sheetName val="Cover2"/>
      <sheetName val="pa_group"/>
      <sheetName val="F1_Log_On"/>
      <sheetName val="10-1_Media"/>
      <sheetName val="Write_off"/>
      <sheetName val="2_DL_1"/>
      <sheetName val="2_2_IDL1"/>
      <sheetName val="Seal_1-07-041"/>
      <sheetName val="BALANCE_SHEET_1"/>
      <sheetName val="TrialBalance_Q3-20021"/>
      <sheetName val="FP_Friends_Other1"/>
      <sheetName val="เงินกู้_MGC1"/>
      <sheetName val="ข้อมูล_PM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FG_Joint1"/>
      <sheetName val="Non_Movement1"/>
      <sheetName val="Jun_061"/>
      <sheetName val="Mkt_Dev_1291_ONL_1290_-_10101"/>
      <sheetName val="pa_group1"/>
      <sheetName val="F1_Log_On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Write_off1"/>
      <sheetName val="Details"/>
      <sheetName val="IBASE"/>
      <sheetName val="List"/>
      <sheetName val="ops tb"/>
      <sheetName val="[BANK.XLS뉮׾_x0003_㌏Joint"/>
      <sheetName val="S33"/>
      <sheetName val="DLD Query Query Query"/>
      <sheetName val="หักกลบ-ลบหนี้"/>
      <sheetName val="FA"/>
      <sheetName val="RANK"/>
      <sheetName val="Selling and Admins (DONE)"/>
      <sheetName val="Lead"/>
      <sheetName val="03?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TB_SAP1"/>
      <sheetName val="_Direct_load_"/>
      <sheetName val="TB_SAP"/>
      <sheetName val="CUSTOMER"/>
      <sheetName val="43"/>
      <sheetName val="REC GROUP"/>
      <sheetName val="JV"/>
      <sheetName val="Clientes"/>
      <sheetName val="Op_Produccion"/>
      <sheetName val="CRITERIA1"/>
      <sheetName val="N-2"/>
      <sheetName val="Main"/>
      <sheetName val="INV(未作成)"/>
      <sheetName val="MMRR"/>
      <sheetName val="Unrecorded Misstatement"/>
      <sheetName val="見積表紙原紙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Drop down list"/>
      <sheetName val="Spa Sales"/>
      <sheetName val="FF-3"/>
      <sheetName val="AP-FAsb"/>
      <sheetName val="PLL"/>
      <sheetName val="PP"/>
      <sheetName val="03_"/>
      <sheetName val="U-5.2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DLD_Query_Query_Query"/>
      <sheetName val="Unrecorded_Misstatement"/>
      <sheetName val="[BANK_XLS뉮׾㌏Joint"/>
      <sheetName val="REC_GROUP"/>
      <sheetName val="Sale_0502"/>
      <sheetName val="Spa_Sales"/>
      <sheetName val="TB12-42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/>
      <sheetData sheetId="187"/>
      <sheetData sheetId="188"/>
      <sheetData sheetId="189"/>
      <sheetData sheetId="190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>
        <row r="10">
          <cell r="F10">
            <v>1746.43</v>
          </cell>
        </row>
      </sheetData>
      <sheetData sheetId="211">
        <row r="10">
          <cell r="F10">
            <v>1746.43</v>
          </cell>
        </row>
      </sheetData>
      <sheetData sheetId="212">
        <row r="10">
          <cell r="F10">
            <v>1746.43</v>
          </cell>
        </row>
      </sheetData>
      <sheetData sheetId="213">
        <row r="10">
          <cell r="F10">
            <v>1746.43</v>
          </cell>
        </row>
      </sheetData>
      <sheetData sheetId="214">
        <row r="10">
          <cell r="F10">
            <v>1746.43</v>
          </cell>
        </row>
      </sheetData>
      <sheetData sheetId="215">
        <row r="10">
          <cell r="F10">
            <v>1746.43</v>
          </cell>
        </row>
      </sheetData>
      <sheetData sheetId="216">
        <row r="10">
          <cell r="F10">
            <v>1746.43</v>
          </cell>
        </row>
      </sheetData>
      <sheetData sheetId="217">
        <row r="10">
          <cell r="F10">
            <v>1746.43</v>
          </cell>
        </row>
      </sheetData>
      <sheetData sheetId="218">
        <row r="10">
          <cell r="F10">
            <v>1746.43</v>
          </cell>
        </row>
      </sheetData>
      <sheetData sheetId="219">
        <row r="11">
          <cell r="F11">
            <v>-3312240.22</v>
          </cell>
        </row>
      </sheetData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>
        <row r="10">
          <cell r="F10">
            <v>1746.43</v>
          </cell>
        </row>
      </sheetData>
      <sheetData sheetId="246">
        <row r="10">
          <cell r="F10">
            <v>1746.43</v>
          </cell>
        </row>
      </sheetData>
      <sheetData sheetId="247">
        <row r="10">
          <cell r="F10">
            <v>1746.43</v>
          </cell>
        </row>
      </sheetData>
      <sheetData sheetId="248">
        <row r="10">
          <cell r="F10">
            <v>1746.43</v>
          </cell>
        </row>
      </sheetData>
      <sheetData sheetId="249">
        <row r="10">
          <cell r="F10">
            <v>1746.43</v>
          </cell>
        </row>
      </sheetData>
      <sheetData sheetId="250"/>
      <sheetData sheetId="251">
        <row r="10">
          <cell r="F10">
            <v>1746.43</v>
          </cell>
        </row>
      </sheetData>
      <sheetData sheetId="252">
        <row r="10">
          <cell r="F10">
            <v>1746.43</v>
          </cell>
        </row>
      </sheetData>
      <sheetData sheetId="253">
        <row r="10">
          <cell r="F10">
            <v>1746.43</v>
          </cell>
        </row>
      </sheetData>
      <sheetData sheetId="254">
        <row r="10">
          <cell r="F10">
            <v>1746.43</v>
          </cell>
        </row>
      </sheetData>
      <sheetData sheetId="255">
        <row r="10">
          <cell r="F10">
            <v>1746.43</v>
          </cell>
        </row>
      </sheetData>
      <sheetData sheetId="256"/>
      <sheetData sheetId="257">
        <row r="10">
          <cell r="F10">
            <v>1746.43</v>
          </cell>
        </row>
      </sheetData>
      <sheetData sheetId="258">
        <row r="10">
          <cell r="F10">
            <v>1746.43</v>
          </cell>
        </row>
      </sheetData>
      <sheetData sheetId="259">
        <row r="10">
          <cell r="F10">
            <v>1746.43</v>
          </cell>
        </row>
      </sheetData>
      <sheetData sheetId="260">
        <row r="10">
          <cell r="F10">
            <v>1746.43</v>
          </cell>
        </row>
      </sheetData>
      <sheetData sheetId="261">
        <row r="10">
          <cell r="F10">
            <v>1746.43</v>
          </cell>
        </row>
      </sheetData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 refreshError="1"/>
      <sheetData sheetId="286" refreshError="1"/>
      <sheetData sheetId="287" refreshError="1"/>
      <sheetData sheetId="28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0001"/>
      <sheetName val="CF0102"/>
      <sheetName val="CF0203"/>
      <sheetName val=" IB-PL-YTD"/>
      <sheetName val=" IB-PL-YTD-NF"/>
      <sheetName val=" ICB-PL-YTD-NF"/>
      <sheetName val="IBBS"/>
      <sheetName val="CONSOL"/>
      <sheetName val="ICBCONSOL"/>
      <sheetName val="ICB-CONSOL"/>
      <sheetName val="ICB-CONSOLFULL"/>
      <sheetName val="ICB-CONSOL 2002"/>
      <sheetName val=" ICB-PL-YTD"/>
      <sheetName val=" ICB-PL-4CAST"/>
      <sheetName val=" ICB-PL-2002"/>
      <sheetName val=" ICB-PL-2003"/>
      <sheetName val=" ICB-PL-SUMMARY"/>
      <sheetName val="ICB-CONSOL 2003"/>
      <sheetName val=" IBPL0001"/>
      <sheetName val="SCB 1 - Current"/>
      <sheetName val="SCB 2 - Current"/>
      <sheetName val="TrialBalance Q3-2002"/>
      <sheetName val="เงินกู้ MGC"/>
      <sheetName val="BS"/>
      <sheetName val="sku"/>
      <sheetName val="เงินกู้ธนชาติ"/>
      <sheetName val="Lead"/>
      <sheetName val="Drop Down Lists"/>
      <sheetName val="BS-Thai"/>
      <sheetName val="Equity Rec."/>
      <sheetName val="시산표"/>
      <sheetName val="CRITERIA1"/>
      <sheetName val="2002"/>
      <sheetName val="Recon 057"/>
      <sheetName val="Recon 292"/>
      <sheetName val="Common"/>
      <sheetName val="TB P12"/>
      <sheetName val="Disposal"/>
      <sheetName val="INTERCO LISTING - OPERATING AR"/>
      <sheetName val="PL-HQ"/>
      <sheetName val="I-203"/>
      <sheetName val="JV-0xx - OMC "/>
      <sheetName val="#REF"/>
      <sheetName val="Detail-Sep"/>
      <sheetName val=" IB-PL-00-01 SUMMARY"/>
      <sheetName val="Calculation"/>
      <sheetName val="Month v YTD"/>
      <sheetName val="TB"/>
      <sheetName val="type"/>
      <sheetName val="Hypothesis"/>
      <sheetName val="Baitak PS schedule"/>
      <sheetName val="TABLE"/>
      <sheetName val="Inter co"/>
      <sheetName val="2006"/>
      <sheetName val="XREF"/>
      <sheetName val="Rate"/>
      <sheetName val="MARM MASB JULY-SC PRELISTING"/>
      <sheetName val="COVER"/>
      <sheetName val="2002Intra Tran"/>
      <sheetName val="CIPA"/>
      <sheetName val="RG and SG - Stmt"/>
      <sheetName val="TB as of Sep 2002"/>
      <sheetName val="OPI"/>
      <sheetName val="P&amp;L Rates"/>
      <sheetName val="Std Cost"/>
      <sheetName val="ADJ - RATE"/>
      <sheetName val="JV"/>
      <sheetName val="BS-SCH"/>
      <sheetName val="P&amp;L"/>
      <sheetName val="Lookup"/>
      <sheetName val="BS PL RE"/>
      <sheetName val="Grp"/>
      <sheetName val="K-1A"/>
      <sheetName val="Stock1205"/>
      <sheetName val="BS(Foamtec)"/>
      <sheetName val="PL(Foamtec)"/>
      <sheetName val="FY02 Fcst"/>
      <sheetName val="WHT 2364"/>
      <sheetName val="Sheet1"/>
      <sheetName val="PAGE 2"/>
      <sheetName val="PAGE 1"/>
      <sheetName val="Supp.List"/>
      <sheetName val="115円ﾍﾞｰｽ"/>
      <sheetName val="_IB_PL_YTD"/>
      <sheetName val="Total Sales"/>
      <sheetName val="①評価項目_メーカー"/>
      <sheetName val="MOTO"/>
      <sheetName val="_IB-PL-YTD"/>
      <sheetName val="_IB-PL-YTD-NF"/>
      <sheetName val="_ICB-PL-YTD-NF"/>
      <sheetName val="ICB-CONSOL_2002"/>
      <sheetName val="_ICB-PL-YTD"/>
      <sheetName val="_ICB-PL-4CAST"/>
      <sheetName val="_ICB-PL-2002"/>
      <sheetName val="_ICB-PL-2003"/>
      <sheetName val="_ICB-PL-SUMMARY"/>
      <sheetName val="ICB-CONSOL_2003"/>
      <sheetName val="_IBPL0001"/>
      <sheetName val="SCB_1_-_Current"/>
      <sheetName val="SCB_2_-_Current"/>
      <sheetName val="TrialBalance_Q3-2002"/>
      <sheetName val="เงินกู้_MGC"/>
      <sheetName val="Drop_Down_Lists"/>
      <sheetName val="Equity_Rec_"/>
      <sheetName val="Recon_057"/>
      <sheetName val="Recon_292"/>
      <sheetName val="TB_P12"/>
      <sheetName val="INTERCO_LISTING_-_OPERATING_AR"/>
      <sheetName val="JV-0xx_-_OMC_"/>
      <sheetName val="_IB-PL-00-01_SUMMARY"/>
      <sheetName val="Month_v_YTD"/>
      <sheetName val="Baitak_PS_schedule"/>
      <sheetName val="Inter_co"/>
      <sheetName val="MARM_MASB_JULY-SC_PRELISTING"/>
      <sheetName val="2002Intra_Tran"/>
      <sheetName val="RG_and_SG_-_Stmt"/>
      <sheetName val="TB_as_of_Sep_2002"/>
      <sheetName val="P&amp;L_Rates"/>
      <sheetName val="Std_Cost"/>
      <sheetName val="ADJ_-_RATE"/>
      <sheetName val="BS_PL_RE"/>
      <sheetName val="FY02_Fcst"/>
      <sheetName val="WHT_2364"/>
      <sheetName val="PAGE_2"/>
      <sheetName val="PAGE_1"/>
      <sheetName val="Supp_List"/>
      <sheetName val="Total_Sales"/>
      <sheetName val="_IB-PL-YTD1"/>
      <sheetName val="_IB-PL-YTD-NF1"/>
      <sheetName val="_ICB-PL-YTD-NF1"/>
      <sheetName val="ICB-CONSOL_20021"/>
      <sheetName val="_ICB-PL-YTD1"/>
      <sheetName val="_ICB-PL-4CAST1"/>
      <sheetName val="_ICB-PL-20021"/>
      <sheetName val="_ICB-PL-20031"/>
      <sheetName val="_ICB-PL-SUMMARY1"/>
      <sheetName val="ICB-CONSOL_20031"/>
      <sheetName val="_IBPL00011"/>
      <sheetName val="SCB_1_-_Current1"/>
      <sheetName val="SCB_2_-_Current1"/>
      <sheetName val="TrialBalance_Q3-20021"/>
      <sheetName val="เงินกู้_MGC1"/>
      <sheetName val="Drop_Down_Lists1"/>
      <sheetName val="Equity_Rec_1"/>
      <sheetName val="Recon_0571"/>
      <sheetName val="Recon_2921"/>
      <sheetName val="TB_P121"/>
      <sheetName val="INTERCO_LISTING_-_OPERATING_AR1"/>
      <sheetName val="JV-0xx_-_OMC_1"/>
      <sheetName val="_IB-PL-00-01_SUMMARY1"/>
      <sheetName val="Month_v_YTD1"/>
      <sheetName val="Baitak_PS_schedule1"/>
      <sheetName val="Inter_co1"/>
      <sheetName val="MARM_MASB_JULY-SC_PRELISTING1"/>
      <sheetName val="2002Intra_Tran1"/>
      <sheetName val="RG_and_SG_-_Stmt1"/>
      <sheetName val="TB_as_of_Sep_20021"/>
      <sheetName val="P&amp;L_Rates1"/>
      <sheetName val="Std_Cost1"/>
      <sheetName val="ADJ_-_RATE1"/>
      <sheetName val="BS_PL_RE1"/>
      <sheetName val="FY02_Fcst1"/>
      <sheetName val="WHT_23641"/>
      <sheetName val="PAGE_21"/>
      <sheetName val="PAGE_11"/>
      <sheetName val="Supp_List1"/>
      <sheetName val="Total_Sales1"/>
    </sheetNames>
    <sheetDataSet>
      <sheetData sheetId="0" refreshError="1"/>
      <sheetData sheetId="1" refreshError="1"/>
      <sheetData sheetId="2" refreshError="1"/>
      <sheetData sheetId="3" refreshError="1">
        <row r="68">
          <cell r="I68">
            <v>9.32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68">
          <cell r="I68">
            <v>9.32</v>
          </cell>
        </row>
      </sheetData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VARIANCE-MFTG"/>
      <sheetName val="MANU YTD "/>
      <sheetName val="IS"/>
      <sheetName val="VARIANCE-IS"/>
      <sheetName val="MK-TB"/>
      <sheetName val="NOTES"/>
      <sheetName val="OPEX"/>
      <sheetName val="QTR"/>
      <sheetName val="COGSALES"/>
      <sheetName val="ADJUSTMENT"/>
      <sheetName val="ALLOCATION"/>
      <sheetName val="MANFBYPRO"/>
      <sheetName val="P&amp;LBYPRO"/>
      <sheetName val="BASISCA"/>
      <sheetName val="SUMM FGS"/>
      <sheetName val="SUMM DO"/>
      <sheetName val="machines &amp; toolings"/>
      <sheetName val="cycle time"/>
      <sheetName val="mc hour per 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_CF-Sep."/>
      <sheetName val="WP_CF-Conso"/>
      <sheetName val="สินทรัพย์"/>
      <sheetName val="หนี้สิน"/>
      <sheetName val="PL"/>
      <sheetName val="change-th"/>
      <sheetName val="Sheet1"/>
      <sheetName val="กระแส"/>
      <sheetName val="กระแส 2"/>
      <sheetName val="Assets"/>
      <sheetName val="Liability"/>
      <sheetName val="P&amp;L"/>
      <sheetName val="change"/>
      <sheetName val="Sheet2"/>
      <sheetName val="cash flow"/>
      <sheetName val="cash flow 2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2"/>
      <sheetName val="TB by Lead"/>
      <sheetName val="TB by Account"/>
      <sheetName val="สินทรัพย์"/>
      <sheetName val="หนี้สิน"/>
      <sheetName val="หนี้สิน(ต่อ)"/>
      <sheetName val="กำไรขาดทุ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9">
          <cell r="C19" t="str">
            <v xml:space="preserve">Cost of property development projects </v>
          </cell>
        </row>
        <row r="21">
          <cell r="C21" t="str">
            <v>Deposits for land purchases</v>
          </cell>
        </row>
      </sheetData>
      <sheetData sheetId="16">
        <row r="9">
          <cell r="B9" t="str">
            <v>Purchase of equipment</v>
          </cell>
        </row>
        <row r="11">
          <cell r="B11" t="str">
            <v>Paid for land held for development</v>
          </cell>
        </row>
        <row r="17">
          <cell r="B17" t="str">
            <v xml:space="preserve">Proceed from long - term loans from related parties </v>
          </cell>
        </row>
        <row r="18">
          <cell r="B18" t="str">
            <v>Proceed from long - term loans</v>
          </cell>
        </row>
        <row r="21">
          <cell r="B21" t="str">
            <v>Proceed from increase share capital</v>
          </cell>
        </row>
        <row r="22">
          <cell r="B22" t="str">
            <v>Dividend payment</v>
          </cell>
        </row>
      </sheetData>
      <sheetData sheetId="1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Q1'2013"/>
      <sheetName val="Cash Flows Q1'2012"/>
      <sheetName val="TB by Lead"/>
      <sheetName val="Sheet1"/>
      <sheetName val="สินทรัพย์"/>
      <sheetName val="หนี้สิน"/>
      <sheetName val="หนี้สิน(ต่อ)"/>
      <sheetName val="กำไร 3 เดือ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 refreshError="1"/>
      <sheetData sheetId="1" refreshError="1"/>
      <sheetData sheetId="2">
        <row r="5">
          <cell r="A5" t="str">
            <v>TB by Lead Q4'12</v>
          </cell>
        </row>
        <row r="7">
          <cell r="B7" t="str">
            <v>Qtr 1 2013</v>
          </cell>
          <cell r="C7" t="str">
            <v>Qtr 1 2013</v>
          </cell>
          <cell r="D7" t="str">
            <v>Qtr 1 2013</v>
          </cell>
          <cell r="E7" t="str">
            <v>Qtr 1 2013</v>
          </cell>
          <cell r="F7" t="str">
            <v>Qtr 1 2013</v>
          </cell>
          <cell r="G7" t="str">
            <v>Qtr 4 2012</v>
          </cell>
        </row>
        <row r="8">
          <cell r="A8" t="str">
            <v>Primary</v>
          </cell>
          <cell r="B8" t="str">
            <v>Unadj Bal</v>
          </cell>
          <cell r="C8" t="str">
            <v>Net AJEs</v>
          </cell>
          <cell r="D8" t="str">
            <v>Adj Bal</v>
          </cell>
          <cell r="E8" t="str">
            <v>Net RJEs</v>
          </cell>
          <cell r="F8" t="str">
            <v>Rpt Bal</v>
          </cell>
          <cell r="G8" t="str">
            <v>Rpt Bal YTD</v>
          </cell>
        </row>
        <row r="9">
          <cell r="A9" t="str">
            <v>Cash and Cash Equivalents</v>
          </cell>
          <cell r="B9">
            <v>72143140.519999996</v>
          </cell>
          <cell r="C9">
            <v>-41530658.219999999</v>
          </cell>
          <cell r="D9">
            <v>30612482.300000001</v>
          </cell>
          <cell r="E9">
            <v>0</v>
          </cell>
          <cell r="F9">
            <v>30612482.300000001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1292952114.8499999</v>
          </cell>
          <cell r="C11">
            <v>-824113.03</v>
          </cell>
          <cell r="D11">
            <v>1292128001.8200002</v>
          </cell>
          <cell r="E11">
            <v>0</v>
          </cell>
          <cell r="F11">
            <v>1292128001.8200002</v>
          </cell>
          <cell r="G11">
            <v>1278363109.6899998</v>
          </cell>
        </row>
        <row r="12">
          <cell r="A12" t="str">
            <v>other asset current</v>
          </cell>
          <cell r="B12">
            <v>9704664.879999999</v>
          </cell>
          <cell r="C12">
            <v>-1894557.01</v>
          </cell>
          <cell r="D12">
            <v>7810107.8700000001</v>
          </cell>
          <cell r="E12">
            <v>0</v>
          </cell>
          <cell r="F12">
            <v>7810107.8700000001</v>
          </cell>
          <cell r="G12">
            <v>5656226.79</v>
          </cell>
        </row>
        <row r="13">
          <cell r="A13" t="str">
            <v>Prepaid Construction Cost</v>
          </cell>
          <cell r="B13">
            <v>14779371.99</v>
          </cell>
          <cell r="C13">
            <v>-1620256.91</v>
          </cell>
          <cell r="D13">
            <v>13159115.08</v>
          </cell>
          <cell r="E13">
            <v>0</v>
          </cell>
          <cell r="F13">
            <v>13159115.08</v>
          </cell>
          <cell r="G13">
            <v>14779371.99</v>
          </cell>
        </row>
        <row r="14">
          <cell r="A14" t="str">
            <v>Land deposit</v>
          </cell>
          <cell r="B14">
            <v>88371226</v>
          </cell>
          <cell r="C14">
            <v>0</v>
          </cell>
          <cell r="D14">
            <v>88371226</v>
          </cell>
          <cell r="E14">
            <v>0</v>
          </cell>
          <cell r="F14">
            <v>88371226</v>
          </cell>
          <cell r="G14">
            <v>89382416</v>
          </cell>
        </row>
        <row r="15">
          <cell r="A15" t="str">
            <v>Deferred tax asset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23022826.84</v>
          </cell>
          <cell r="G15">
            <v>0</v>
          </cell>
        </row>
        <row r="16">
          <cell r="A16" t="str">
            <v>Land Improvements</v>
          </cell>
          <cell r="B16">
            <v>17904485.559999999</v>
          </cell>
          <cell r="C16">
            <v>0</v>
          </cell>
          <cell r="D16">
            <v>17904485.559999999</v>
          </cell>
          <cell r="E16">
            <v>0</v>
          </cell>
          <cell r="F16">
            <v>17904485.559999999</v>
          </cell>
          <cell r="G16">
            <v>17302114.43</v>
          </cell>
        </row>
        <row r="17">
          <cell r="A17" t="str">
            <v>Property, Plant and Equipment, Net</v>
          </cell>
          <cell r="B17">
            <v>3349490.31</v>
          </cell>
          <cell r="C17">
            <v>-55661.94</v>
          </cell>
          <cell r="D17">
            <v>3293828.37</v>
          </cell>
          <cell r="E17">
            <v>594920</v>
          </cell>
          <cell r="F17">
            <v>3888748.37</v>
          </cell>
          <cell r="G17">
            <v>2999098.46</v>
          </cell>
        </row>
        <row r="18">
          <cell r="A18" t="str">
            <v>Other Non Current Assets</v>
          </cell>
          <cell r="B18">
            <v>376057.16</v>
          </cell>
          <cell r="C18">
            <v>0</v>
          </cell>
          <cell r="D18">
            <v>376057.16</v>
          </cell>
          <cell r="E18">
            <v>0</v>
          </cell>
          <cell r="F18">
            <v>376057.16</v>
          </cell>
          <cell r="G18">
            <v>376057.16</v>
          </cell>
        </row>
        <row r="19">
          <cell r="A19" t="str">
            <v>Deposit</v>
          </cell>
          <cell r="B19">
            <v>3467476.48</v>
          </cell>
          <cell r="C19">
            <v>0</v>
          </cell>
          <cell r="D19">
            <v>3467476.48</v>
          </cell>
          <cell r="E19">
            <v>-594920</v>
          </cell>
          <cell r="F19">
            <v>2872556.48</v>
          </cell>
          <cell r="G19">
            <v>6256148.1299999999</v>
          </cell>
        </row>
        <row r="21">
          <cell r="A21" t="str">
            <v>Total Assets</v>
          </cell>
          <cell r="B21">
            <v>1503048027.75</v>
          </cell>
          <cell r="C21">
            <v>-45925247.109999999</v>
          </cell>
          <cell r="D21">
            <v>1457122780.6400001</v>
          </cell>
          <cell r="E21">
            <v>0</v>
          </cell>
          <cell r="F21">
            <v>1457122780.6400001</v>
          </cell>
          <cell r="G21">
            <v>1428220119.48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-52804399.709999993</v>
          </cell>
          <cell r="C24">
            <v>1698973.25</v>
          </cell>
          <cell r="D24">
            <v>-51105426.460000001</v>
          </cell>
          <cell r="E24">
            <v>0</v>
          </cell>
          <cell r="F24">
            <v>-51105426.460000001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-1977483</v>
          </cell>
          <cell r="C26">
            <v>-163579.47</v>
          </cell>
          <cell r="D26">
            <v>-2141062.4700000002</v>
          </cell>
          <cell r="E26">
            <v>0</v>
          </cell>
          <cell r="F26">
            <v>-2141062.4700000002</v>
          </cell>
          <cell r="G26">
            <v>-1977483</v>
          </cell>
        </row>
        <row r="27">
          <cell r="A27" t="str">
            <v>Accrued Expenses</v>
          </cell>
          <cell r="B27">
            <v>-17683943.739999998</v>
          </cell>
          <cell r="C27">
            <v>-740212.52</v>
          </cell>
          <cell r="D27">
            <v>-18424156.260000002</v>
          </cell>
          <cell r="E27">
            <v>0</v>
          </cell>
          <cell r="F27">
            <v>-18424156.260000002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-5175040</v>
          </cell>
          <cell r="F28">
            <v>-5175040</v>
          </cell>
          <cell r="G28">
            <v>-5006515</v>
          </cell>
        </row>
        <row r="29">
          <cell r="A29" t="str">
            <v>Customer Advances or Deposits</v>
          </cell>
          <cell r="B29">
            <v>-125456001.58</v>
          </cell>
          <cell r="C29">
            <v>561287.06999999995</v>
          </cell>
          <cell r="D29">
            <v>-124894714.51000001</v>
          </cell>
          <cell r="E29">
            <v>5175040</v>
          </cell>
          <cell r="F29">
            <v>-119719674.51000001</v>
          </cell>
          <cell r="G29">
            <v>-122677061.61</v>
          </cell>
        </row>
        <row r="30">
          <cell r="A30" t="str">
            <v>Income Taxes Payable</v>
          </cell>
          <cell r="B30">
            <v>-8749429.6699999999</v>
          </cell>
          <cell r="C30">
            <v>-12501235.51</v>
          </cell>
          <cell r="D30">
            <v>-21250665.18</v>
          </cell>
          <cell r="E30">
            <v>0</v>
          </cell>
          <cell r="F30">
            <v>-20174315.880000003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-334368.05</v>
          </cell>
          <cell r="C32">
            <v>0</v>
          </cell>
          <cell r="D32">
            <v>-334368.05</v>
          </cell>
          <cell r="E32">
            <v>0</v>
          </cell>
          <cell r="F32">
            <v>-334368.05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-35003736.350000001</v>
          </cell>
          <cell r="C34">
            <v>-827823.88</v>
          </cell>
          <cell r="D34">
            <v>-35831560.229999997</v>
          </cell>
          <cell r="E34">
            <v>0</v>
          </cell>
          <cell r="F34">
            <v>-35831560.229999997</v>
          </cell>
          <cell r="G34">
            <v>-27378353.199999999</v>
          </cell>
        </row>
        <row r="35">
          <cell r="A35" t="str">
            <v>Long Term Loan from Bank</v>
          </cell>
          <cell r="B35">
            <v>-820409840.36000001</v>
          </cell>
          <cell r="C35">
            <v>34739706.920000002</v>
          </cell>
          <cell r="D35">
            <v>-785670133.44000006</v>
          </cell>
          <cell r="E35">
            <v>527131545.82999998</v>
          </cell>
          <cell r="F35">
            <v>-258538587.61000007</v>
          </cell>
          <cell r="G35">
            <v>-165585286.5</v>
          </cell>
        </row>
        <row r="36">
          <cell r="A36" t="str">
            <v>Current portion of long term loans</v>
          </cell>
          <cell r="B36">
            <v>0</v>
          </cell>
          <cell r="C36">
            <v>0</v>
          </cell>
          <cell r="D36">
            <v>0</v>
          </cell>
          <cell r="E36">
            <v>-527131545.82999998</v>
          </cell>
          <cell r="F36">
            <v>-527131545.82999998</v>
          </cell>
          <cell r="G36">
            <v>-486102839.27999997</v>
          </cell>
        </row>
        <row r="37">
          <cell r="A37" t="str">
            <v>Total Liabilities</v>
          </cell>
          <cell r="B37">
            <v>-1062419202.46</v>
          </cell>
          <cell r="C37">
            <v>22767115.859999999</v>
          </cell>
          <cell r="D37">
            <v>-1039652086.6</v>
          </cell>
          <cell r="E37">
            <v>0</v>
          </cell>
          <cell r="F37">
            <v>-1039652086.6</v>
          </cell>
          <cell r="G37">
            <v>-1065581930.92</v>
          </cell>
        </row>
        <row r="39">
          <cell r="A39" t="str">
            <v>Common Stock Value (Excluding Additional Paid in Capital) - All Classes</v>
          </cell>
          <cell r="B39">
            <v>-292180000</v>
          </cell>
          <cell r="C39">
            <v>0</v>
          </cell>
          <cell r="D39">
            <v>-292180000</v>
          </cell>
          <cell r="E39">
            <v>0</v>
          </cell>
          <cell r="F39">
            <v>-292180000</v>
          </cell>
          <cell r="G39">
            <v>-292180000</v>
          </cell>
        </row>
        <row r="40">
          <cell r="A40" t="str">
            <v>Additional Paid in Capital</v>
          </cell>
          <cell r="B40">
            <v>-2304363</v>
          </cell>
          <cell r="C40">
            <v>0</v>
          </cell>
          <cell r="D40">
            <v>-2304363</v>
          </cell>
          <cell r="E40">
            <v>0</v>
          </cell>
          <cell r="F40">
            <v>-2304363</v>
          </cell>
          <cell r="G40">
            <v>-2304363</v>
          </cell>
        </row>
        <row r="41">
          <cell r="A41" t="str">
            <v>Retained Earnings</v>
          </cell>
          <cell r="B41">
            <v>-57270237.560000002</v>
          </cell>
          <cell r="C41">
            <v>0</v>
          </cell>
          <cell r="D41">
            <v>-57270237.560000002</v>
          </cell>
          <cell r="E41">
            <v>0</v>
          </cell>
          <cell r="F41">
            <v>-69117679.359999999</v>
          </cell>
          <cell r="G41">
            <v>-161941532.47999999</v>
          </cell>
        </row>
        <row r="42">
          <cell r="A42" t="str">
            <v>Net Income</v>
          </cell>
          <cell r="B42">
            <v>-77990636.730000004</v>
          </cell>
          <cell r="C42">
            <v>23158131.25</v>
          </cell>
          <cell r="D42">
            <v>-54832505.479999997</v>
          </cell>
          <cell r="E42">
            <v>0</v>
          </cell>
          <cell r="F42">
            <v>-67084239.82</v>
          </cell>
          <cell r="G42">
            <v>-56628705.079999998</v>
          </cell>
        </row>
        <row r="43">
          <cell r="A43" t="str">
            <v>Dividend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161300000</v>
          </cell>
        </row>
        <row r="44">
          <cell r="A44" t="str">
            <v>Legal Reserve</v>
          </cell>
          <cell r="B44">
            <v>-10800000</v>
          </cell>
          <cell r="C44">
            <v>0</v>
          </cell>
          <cell r="D44">
            <v>-10800000</v>
          </cell>
          <cell r="E44">
            <v>0</v>
          </cell>
          <cell r="F44">
            <v>-10800000</v>
          </cell>
          <cell r="G44">
            <v>-10800000</v>
          </cell>
        </row>
        <row r="45">
          <cell r="A45" t="str">
            <v>Acturial (Gain) / Loss</v>
          </cell>
          <cell r="B45">
            <v>-83588</v>
          </cell>
          <cell r="C45">
            <v>0</v>
          </cell>
          <cell r="D45">
            <v>-83588</v>
          </cell>
          <cell r="E45">
            <v>0</v>
          </cell>
          <cell r="F45">
            <v>-83588</v>
          </cell>
          <cell r="G45">
            <v>-83588</v>
          </cell>
        </row>
        <row r="46">
          <cell r="A46" t="str">
            <v>Total Stockholders' Equity</v>
          </cell>
          <cell r="B46">
            <v>-440628825.29000002</v>
          </cell>
          <cell r="C46">
            <v>23158131.25</v>
          </cell>
          <cell r="D46">
            <v>-417470694.04000002</v>
          </cell>
          <cell r="E46">
            <v>0</v>
          </cell>
          <cell r="F46">
            <v>-441569870.18000001</v>
          </cell>
          <cell r="G46">
            <v>-362638188.56</v>
          </cell>
        </row>
        <row r="48">
          <cell r="A48" t="str">
            <v>Total Liabilities and Stockholders' Equity</v>
          </cell>
          <cell r="B48">
            <v>-1503048027.75</v>
          </cell>
          <cell r="C48">
            <v>45925247.109999999</v>
          </cell>
          <cell r="D48">
            <v>-1457122780.6400001</v>
          </cell>
          <cell r="E48">
            <v>0</v>
          </cell>
          <cell r="F48">
            <v>-1457122780.6400001</v>
          </cell>
          <cell r="G48">
            <v>-1428220119.48</v>
          </cell>
        </row>
        <row r="50">
          <cell r="A50" t="str">
            <v>Real Estate Sales</v>
          </cell>
          <cell r="B50">
            <v>-277339306.64000005</v>
          </cell>
          <cell r="C50">
            <v>-628970.63</v>
          </cell>
          <cell r="D50">
            <v>-277968277.26999998</v>
          </cell>
          <cell r="E50">
            <v>0</v>
          </cell>
          <cell r="F50">
            <v>-277968277.26999998</v>
          </cell>
          <cell r="G50">
            <v>-408233209.94999999</v>
          </cell>
        </row>
        <row r="51">
          <cell r="A51" t="str">
            <v>Other Revenues</v>
          </cell>
          <cell r="B51">
            <v>-1133310.17</v>
          </cell>
          <cell r="C51">
            <v>-286.04000000000002</v>
          </cell>
          <cell r="D51">
            <v>-1133596.21</v>
          </cell>
          <cell r="E51">
            <v>209169</v>
          </cell>
          <cell r="F51">
            <v>-924427.21</v>
          </cell>
          <cell r="G51">
            <v>-2035973.05</v>
          </cell>
        </row>
        <row r="52">
          <cell r="A52" t="str">
            <v>Total Revenues</v>
          </cell>
          <cell r="B52">
            <v>-278472616.81</v>
          </cell>
          <cell r="C52">
            <v>-629256.67000000004</v>
          </cell>
          <cell r="D52">
            <v>-279101873.48000002</v>
          </cell>
          <cell r="E52">
            <v>209169</v>
          </cell>
          <cell r="F52">
            <v>-278892704.48000002</v>
          </cell>
          <cell r="G52">
            <v>-410269183</v>
          </cell>
        </row>
        <row r="54">
          <cell r="A54" t="str">
            <v>Cost of Real Estate Sales</v>
          </cell>
          <cell r="B54">
            <v>174521573.75999999</v>
          </cell>
          <cell r="C54">
            <v>9096380.5999999996</v>
          </cell>
          <cell r="D54">
            <v>183617954.36000001</v>
          </cell>
          <cell r="E54">
            <v>0</v>
          </cell>
          <cell r="F54">
            <v>183617954.36000001</v>
          </cell>
          <cell r="G54">
            <v>259434206.16</v>
          </cell>
        </row>
        <row r="55">
          <cell r="A55" t="str">
            <v>Selling, General and Administrative Expenses</v>
          </cell>
          <cell r="B55">
            <v>17220986.209999997</v>
          </cell>
          <cell r="C55">
            <v>538186.55000000005</v>
          </cell>
          <cell r="D55">
            <v>17759172.759999994</v>
          </cell>
          <cell r="E55">
            <v>-209169</v>
          </cell>
          <cell r="F55">
            <v>17550003.759999994</v>
          </cell>
          <cell r="G55">
            <v>73067851.960000008</v>
          </cell>
        </row>
        <row r="56">
          <cell r="A56" t="str">
            <v>Total Expenses</v>
          </cell>
          <cell r="B56">
            <v>191742559.97</v>
          </cell>
          <cell r="C56">
            <v>9634567.1500000004</v>
          </cell>
          <cell r="D56">
            <v>201377127.12</v>
          </cell>
          <cell r="E56">
            <v>-209169</v>
          </cell>
          <cell r="F56">
            <v>201167958.12</v>
          </cell>
          <cell r="G56">
            <v>332502058.12</v>
          </cell>
        </row>
        <row r="58">
          <cell r="A58" t="str">
            <v>Operating Income/(Loss)</v>
          </cell>
          <cell r="B58">
            <v>-86730056.840000004</v>
          </cell>
          <cell r="C58">
            <v>9005310.4800000004</v>
          </cell>
          <cell r="D58">
            <v>-77724746.359999999</v>
          </cell>
          <cell r="E58">
            <v>0</v>
          </cell>
          <cell r="F58">
            <v>-77724746.359999999</v>
          </cell>
          <cell r="G58">
            <v>-77767124.879999995</v>
          </cell>
        </row>
        <row r="60">
          <cell r="A60" t="str">
            <v>Interest Expense</v>
          </cell>
          <cell r="B60">
            <v>8739420.1099999994</v>
          </cell>
          <cell r="C60">
            <v>-1028126.74</v>
          </cell>
          <cell r="D60">
            <v>7711293.370000001</v>
          </cell>
          <cell r="E60">
            <v>0</v>
          </cell>
          <cell r="F60">
            <v>7711293.370000001</v>
          </cell>
          <cell r="G60">
            <v>4302084.7300000004</v>
          </cell>
        </row>
        <row r="61">
          <cell r="A61" t="str">
            <v>Provision for Income Taxes</v>
          </cell>
          <cell r="B61">
            <v>0</v>
          </cell>
          <cell r="C61">
            <v>15180947.51</v>
          </cell>
          <cell r="D61">
            <v>15180947.51</v>
          </cell>
          <cell r="E61">
            <v>0</v>
          </cell>
          <cell r="F61">
            <v>2945930.77</v>
          </cell>
          <cell r="G61">
            <v>16836335.07</v>
          </cell>
        </row>
        <row r="63">
          <cell r="A63" t="str">
            <v>Net Income</v>
          </cell>
          <cell r="B63">
            <v>-77990636.730000004</v>
          </cell>
          <cell r="C63">
            <v>23158131.25</v>
          </cell>
          <cell r="D63">
            <v>-54832505.479999997</v>
          </cell>
          <cell r="E63">
            <v>0</v>
          </cell>
          <cell r="F63">
            <v>-67084239.82</v>
          </cell>
          <cell r="G63">
            <v>-56628705.079999998</v>
          </cell>
        </row>
        <row r="65">
          <cell r="F65">
            <v>70030170.590000004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เงินกู้ MGC"/>
      <sheetName val="Mkt Dev 1291 ONL 1290 - 1010"/>
      <sheetName val="PlanB"/>
      <sheetName val="Data"/>
      <sheetName val="A"/>
      <sheetName val="OH Analysis P&amp;A"/>
      <sheetName val="P&amp;L"/>
      <sheetName val=" IB-PL-YTD"/>
      <sheetName val="BSLA"/>
      <sheetName val="MRP Part D"/>
      <sheetName val="Lookup Table"/>
      <sheetName val="VA Sales - Sum by Platform"/>
      <sheetName val="Plan"/>
      <sheetName val="Rental Revenues"/>
      <sheetName val="Product Revenue"/>
      <sheetName val="HCCE01"/>
      <sheetName val="VariableII  period"/>
      <sheetName val="PG7"/>
      <sheetName val="P01"/>
      <sheetName val="P02"/>
      <sheetName val="P03"/>
      <sheetName val="P04"/>
      <sheetName val="P05"/>
      <sheetName val="Database-do not delete"/>
      <sheetName val="เงินกู้ธนชาติ"/>
      <sheetName val="01"/>
      <sheetName val="168-02N "/>
      <sheetName val="Detail-Sep"/>
      <sheetName val="MOTO"/>
      <sheetName val="IS"/>
      <sheetName val="PL"/>
      <sheetName val="BS"/>
      <sheetName val="Financial Statement 2007"/>
      <sheetName val="DataInput1"/>
      <sheetName val="Sheet21"/>
      <sheetName val="Sheet1"/>
      <sheetName val="NBV 01.01.2004"/>
      <sheetName val="Packing Material"/>
      <sheetName val="Lookup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เงินกู้_MGC"/>
      <sheetName val="Mkt_Dev_1291_ONL_1290_-_1010"/>
      <sheetName val="OH_Analysis_P&amp;A"/>
      <sheetName val="_IB-PL-YTD"/>
      <sheetName val="MRP_Part_D"/>
      <sheetName val="Lookup_Table"/>
      <sheetName val="VA_Sales_-_Sum_by_Platform"/>
      <sheetName val="Rental_Revenues"/>
      <sheetName val="Product_Revenue"/>
      <sheetName val="VariableII__period"/>
      <sheetName val="Database-do_not_delete"/>
      <sheetName val="168-02N_"/>
      <sheetName val="Financial_Statement_2007"/>
      <sheetName val="NBV_01_01_2004"/>
      <sheetName val="Packing_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"/>
      <sheetName val="MH"/>
      <sheetName val="MP"/>
      <sheetName val="KEY"/>
      <sheetName val="OIC"/>
      <sheetName val="LBR"/>
      <sheetName val="PSL"/>
      <sheetName val="OFF"/>
      <sheetName val="DEPN"/>
      <sheetName val="FA"/>
      <sheetName val="BSW"/>
      <sheetName val="RPYT"/>
      <sheetName val="VAN"/>
      <sheetName val="FINTABLE"/>
      <sheetName val="CAPEX"/>
      <sheetName val="CF"/>
      <sheetName val="PL"/>
      <sheetName val="BS"/>
      <sheetName val="REVENUE"/>
      <sheetName val="Sheet1"/>
      <sheetName val="SUMMARY"/>
      <sheetName val="PROFITIBILITY"/>
      <sheetName val="PLYEARLY"/>
      <sheetName val="CFYEARLY"/>
      <sheetName val="BSYEARLY"/>
      <sheetName val="ASSP-PSL"/>
      <sheetName val="ASSP-OFF"/>
      <sheetName val="ASSP-FIN"/>
      <sheetName val=" IB-PL-YTD"/>
      <sheetName val=" IBPL0001"/>
      <sheetName val="JV-0xx - OMC "/>
      <sheetName val="SCB 1 - Current"/>
      <sheetName val="SCB 2 - Current"/>
      <sheetName val="Index"/>
      <sheetName val="เงินกู้ MGC"/>
      <sheetName val="COMBBOYEOY"/>
      <sheetName val="executive_summary"/>
      <sheetName val="_IB-PL-YTD"/>
      <sheetName val="_IBPL0001"/>
      <sheetName val="JV-0xx_-_OMC_"/>
      <sheetName val="SCB_1_-_Current"/>
      <sheetName val="SCB_2_-_Current"/>
      <sheetName val="เงินกู้_MGC"/>
      <sheetName val="executive_summary1"/>
      <sheetName val="_IB-PL-YTD1"/>
      <sheetName val="_IBPL00011"/>
      <sheetName val="JV-0xx_-_OMC_1"/>
      <sheetName val="SCB_1_-_Current1"/>
      <sheetName val="SCB_2_-_Current1"/>
      <sheetName val="เงินกู้_MG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07"/>
      <sheetName val="S7"/>
      <sheetName val="Sheet1"/>
    </sheetNames>
    <sheetDataSet>
      <sheetData sheetId="0" refreshError="1">
        <row r="1">
          <cell r="D1" t="str">
            <v>docnum</v>
          </cell>
          <cell r="E1" t="str">
            <v>itemcode</v>
          </cell>
          <cell r="F1" t="str">
            <v>quantity</v>
          </cell>
          <cell r="G1" t="str">
            <v>status</v>
          </cell>
          <cell r="H1" t="str">
            <v>itemname</v>
          </cell>
        </row>
        <row r="2">
          <cell r="D2">
            <v>317</v>
          </cell>
          <cell r="E2" t="str">
            <v>PW 830779</v>
          </cell>
          <cell r="F2">
            <v>30</v>
          </cell>
          <cell r="G2">
            <v>0</v>
          </cell>
          <cell r="H2" t="str">
            <v>SASH ASSY FR DR LH</v>
          </cell>
        </row>
        <row r="3">
          <cell r="D3">
            <v>317</v>
          </cell>
          <cell r="E3" t="str">
            <v>PW 830780</v>
          </cell>
          <cell r="F3">
            <v>30</v>
          </cell>
          <cell r="G3">
            <v>0</v>
          </cell>
          <cell r="H3" t="str">
            <v>SASH ASSY FR DR RH</v>
          </cell>
        </row>
        <row r="4">
          <cell r="D4">
            <v>317</v>
          </cell>
          <cell r="E4" t="str">
            <v>PW 830683</v>
          </cell>
          <cell r="F4">
            <v>60</v>
          </cell>
          <cell r="G4">
            <v>0</v>
          </cell>
          <cell r="H4" t="str">
            <v>SASH ASSY RR DR LH</v>
          </cell>
        </row>
        <row r="5">
          <cell r="D5">
            <v>317</v>
          </cell>
          <cell r="E5" t="str">
            <v>PW 830684</v>
          </cell>
          <cell r="F5">
            <v>60</v>
          </cell>
          <cell r="G5">
            <v>0</v>
          </cell>
          <cell r="H5" t="str">
            <v>SASH ASSY RR DR RH</v>
          </cell>
        </row>
        <row r="6">
          <cell r="D6">
            <v>22276</v>
          </cell>
          <cell r="E6" t="str">
            <v>PW 533079</v>
          </cell>
          <cell r="F6">
            <v>90</v>
          </cell>
          <cell r="G6">
            <v>0</v>
          </cell>
          <cell r="H6" t="str">
            <v>SASH ASSY FR DR RH</v>
          </cell>
        </row>
        <row r="7">
          <cell r="D7">
            <v>22276</v>
          </cell>
          <cell r="E7" t="str">
            <v>PW 533081</v>
          </cell>
          <cell r="F7">
            <v>90</v>
          </cell>
          <cell r="G7">
            <v>0</v>
          </cell>
          <cell r="H7" t="str">
            <v>SASH ASSY RR DR RH</v>
          </cell>
        </row>
        <row r="8">
          <cell r="D8">
            <v>22277</v>
          </cell>
          <cell r="E8" t="str">
            <v>MB 819527</v>
          </cell>
          <cell r="F8">
            <v>180</v>
          </cell>
          <cell r="G8">
            <v>0</v>
          </cell>
          <cell r="H8" t="str">
            <v>SASH REAR DOOR CENTER LH</v>
          </cell>
        </row>
        <row r="9">
          <cell r="D9">
            <v>22277</v>
          </cell>
          <cell r="E9" t="str">
            <v>MB 819528</v>
          </cell>
          <cell r="F9">
            <v>180</v>
          </cell>
          <cell r="G9">
            <v>0</v>
          </cell>
          <cell r="H9" t="str">
            <v>SASH REAR DOOR CENTER RH</v>
          </cell>
        </row>
        <row r="10">
          <cell r="D10">
            <v>22277</v>
          </cell>
          <cell r="E10" t="str">
            <v>MR 106081</v>
          </cell>
          <cell r="F10">
            <v>180</v>
          </cell>
          <cell r="G10">
            <v>0</v>
          </cell>
          <cell r="H10" t="str">
            <v>SASH FRONT DOOR LOWER RR LH</v>
          </cell>
        </row>
        <row r="11">
          <cell r="D11">
            <v>22277</v>
          </cell>
          <cell r="E11" t="str">
            <v>MR 106082</v>
          </cell>
          <cell r="F11">
            <v>180</v>
          </cell>
          <cell r="G11">
            <v>0</v>
          </cell>
          <cell r="H11" t="str">
            <v>SASH FRONT DOOR LOWER RR RH</v>
          </cell>
        </row>
        <row r="12">
          <cell r="D12">
            <v>22278</v>
          </cell>
          <cell r="E12" t="str">
            <v>PW 830701 (R)</v>
          </cell>
          <cell r="F12">
            <v>150</v>
          </cell>
          <cell r="G12">
            <v>0</v>
          </cell>
          <cell r="H12" t="str">
            <v>SASH RR DR CENTER LH</v>
          </cell>
        </row>
        <row r="13">
          <cell r="D13">
            <v>22278</v>
          </cell>
          <cell r="E13" t="str">
            <v>PW 830702 (R)</v>
          </cell>
          <cell r="F13">
            <v>150</v>
          </cell>
          <cell r="G13">
            <v>0</v>
          </cell>
          <cell r="H13" t="str">
            <v>SASH RR DR CENTER RH</v>
          </cell>
        </row>
        <row r="14">
          <cell r="D14">
            <v>22279</v>
          </cell>
          <cell r="E14" t="str">
            <v>PW 533078</v>
          </cell>
          <cell r="F14">
            <v>90</v>
          </cell>
          <cell r="G14">
            <v>0</v>
          </cell>
          <cell r="H14" t="str">
            <v>SASH ASSY FR DR LH</v>
          </cell>
        </row>
        <row r="15">
          <cell r="D15">
            <v>22279</v>
          </cell>
          <cell r="E15" t="str">
            <v>PW 533080</v>
          </cell>
          <cell r="F15">
            <v>90</v>
          </cell>
          <cell r="G15">
            <v>0</v>
          </cell>
          <cell r="H15" t="str">
            <v>SASH ASSY RR DR LH</v>
          </cell>
        </row>
        <row r="16">
          <cell r="D16">
            <v>22280</v>
          </cell>
          <cell r="E16" t="str">
            <v>PW 533078</v>
          </cell>
          <cell r="F16">
            <v>90</v>
          </cell>
          <cell r="G16">
            <v>0</v>
          </cell>
          <cell r="H16" t="str">
            <v>SASH ASSY FR DR LH</v>
          </cell>
        </row>
        <row r="17">
          <cell r="D17">
            <v>22280</v>
          </cell>
          <cell r="E17" t="str">
            <v>PW 533080</v>
          </cell>
          <cell r="F17">
            <v>90</v>
          </cell>
          <cell r="G17">
            <v>0</v>
          </cell>
          <cell r="H17" t="str">
            <v>SASH ASSY RR DR LH</v>
          </cell>
        </row>
        <row r="18">
          <cell r="D18">
            <v>22281</v>
          </cell>
          <cell r="E18" t="str">
            <v>PW 830779</v>
          </cell>
          <cell r="F18">
            <v>60</v>
          </cell>
          <cell r="G18">
            <v>0</v>
          </cell>
          <cell r="H18" t="str">
            <v>SASH ASSY FR DR LH</v>
          </cell>
        </row>
        <row r="19">
          <cell r="D19">
            <v>22281</v>
          </cell>
          <cell r="E19" t="str">
            <v>PW 830780</v>
          </cell>
          <cell r="F19">
            <v>60</v>
          </cell>
          <cell r="G19">
            <v>0</v>
          </cell>
          <cell r="H19" t="str">
            <v>SASH ASSY FR DR RH</v>
          </cell>
        </row>
        <row r="20">
          <cell r="D20">
            <v>22281</v>
          </cell>
          <cell r="E20" t="str">
            <v>PW 830683</v>
          </cell>
          <cell r="F20">
            <v>60</v>
          </cell>
          <cell r="G20">
            <v>0</v>
          </cell>
          <cell r="H20" t="str">
            <v>SASH ASSY RR DR LH</v>
          </cell>
        </row>
        <row r="21">
          <cell r="D21">
            <v>22281</v>
          </cell>
          <cell r="E21" t="str">
            <v>PW 830684</v>
          </cell>
          <cell r="F21">
            <v>60</v>
          </cell>
          <cell r="G21">
            <v>0</v>
          </cell>
          <cell r="H21" t="str">
            <v>SASH ASSY RR DR RH</v>
          </cell>
        </row>
        <row r="22">
          <cell r="D22">
            <v>22282</v>
          </cell>
          <cell r="E22" t="str">
            <v>M67041-87203</v>
          </cell>
          <cell r="F22">
            <v>60</v>
          </cell>
          <cell r="G22">
            <v>0</v>
          </cell>
          <cell r="H22" t="str">
            <v>FRONT DOOR SASH RH</v>
          </cell>
        </row>
        <row r="23">
          <cell r="D23">
            <v>22282</v>
          </cell>
          <cell r="E23" t="str">
            <v>M67042-87203</v>
          </cell>
          <cell r="F23">
            <v>60</v>
          </cell>
          <cell r="G23">
            <v>0</v>
          </cell>
          <cell r="H23" t="str">
            <v>FRONT DOOR SASH LH</v>
          </cell>
        </row>
        <row r="24">
          <cell r="D24">
            <v>22282</v>
          </cell>
          <cell r="E24" t="str">
            <v>M67043-87204</v>
          </cell>
          <cell r="F24">
            <v>120</v>
          </cell>
          <cell r="G24">
            <v>0</v>
          </cell>
          <cell r="H24" t="str">
            <v>REAR DOOR SASH RH</v>
          </cell>
        </row>
        <row r="25">
          <cell r="D25">
            <v>22282</v>
          </cell>
          <cell r="E25" t="str">
            <v>M67044-87204</v>
          </cell>
          <cell r="F25">
            <v>120</v>
          </cell>
          <cell r="G25">
            <v>0</v>
          </cell>
          <cell r="H25" t="str">
            <v>REAR DOOR SASH LH</v>
          </cell>
        </row>
        <row r="26">
          <cell r="D26">
            <v>22282</v>
          </cell>
          <cell r="E26" t="str">
            <v>M67181-87201</v>
          </cell>
          <cell r="F26">
            <v>2000</v>
          </cell>
          <cell r="G26">
            <v>0</v>
          </cell>
          <cell r="H26" t="str">
            <v>RETAINER DOOR HINGE</v>
          </cell>
        </row>
        <row r="27">
          <cell r="D27">
            <v>22282</v>
          </cell>
          <cell r="E27" t="str">
            <v>M67333-87203</v>
          </cell>
          <cell r="F27">
            <v>500</v>
          </cell>
          <cell r="G27">
            <v>0</v>
          </cell>
          <cell r="H27" t="str">
            <v>REINFORCEMENT DOOR CHECK</v>
          </cell>
        </row>
        <row r="28">
          <cell r="D28">
            <v>22283</v>
          </cell>
          <cell r="E28" t="str">
            <v>PW 830779</v>
          </cell>
          <cell r="F28">
            <v>60</v>
          </cell>
          <cell r="G28">
            <v>0</v>
          </cell>
          <cell r="H28" t="str">
            <v>SASH ASSY FR DR LH</v>
          </cell>
        </row>
        <row r="29">
          <cell r="D29">
            <v>22283</v>
          </cell>
          <cell r="E29" t="str">
            <v>PW 830780</v>
          </cell>
          <cell r="F29">
            <v>30</v>
          </cell>
          <cell r="G29">
            <v>0</v>
          </cell>
          <cell r="H29" t="str">
            <v>SASH ASSY FR DR RH</v>
          </cell>
        </row>
        <row r="30">
          <cell r="D30">
            <v>22283</v>
          </cell>
          <cell r="E30" t="str">
            <v>PW 830683</v>
          </cell>
          <cell r="F30">
            <v>60</v>
          </cell>
          <cell r="G30">
            <v>0</v>
          </cell>
          <cell r="H30" t="str">
            <v>SASH ASSY RR DR LH</v>
          </cell>
        </row>
        <row r="31">
          <cell r="D31">
            <v>22284</v>
          </cell>
          <cell r="E31" t="str">
            <v>PW 533079</v>
          </cell>
          <cell r="F31">
            <v>90</v>
          </cell>
          <cell r="G31">
            <v>0</v>
          </cell>
          <cell r="H31" t="str">
            <v>SASH ASSY FR DR RH</v>
          </cell>
        </row>
        <row r="32">
          <cell r="D32">
            <v>22284</v>
          </cell>
          <cell r="E32" t="str">
            <v>PW 533081</v>
          </cell>
          <cell r="F32">
            <v>90</v>
          </cell>
          <cell r="G32">
            <v>0</v>
          </cell>
          <cell r="H32" t="str">
            <v>SASH ASSY RR DR RH</v>
          </cell>
        </row>
        <row r="33">
          <cell r="D33">
            <v>22285</v>
          </cell>
          <cell r="E33" t="str">
            <v>PW 533078</v>
          </cell>
          <cell r="F33">
            <v>30</v>
          </cell>
          <cell r="G33">
            <v>0</v>
          </cell>
          <cell r="H33" t="str">
            <v>SASH ASSY FR DR LH</v>
          </cell>
        </row>
        <row r="34">
          <cell r="D34">
            <v>22285</v>
          </cell>
          <cell r="E34" t="str">
            <v>PW 533079</v>
          </cell>
          <cell r="F34">
            <v>60</v>
          </cell>
          <cell r="G34">
            <v>0</v>
          </cell>
          <cell r="H34" t="str">
            <v>SASH ASSY FR DR RH</v>
          </cell>
        </row>
        <row r="35">
          <cell r="D35">
            <v>22285</v>
          </cell>
          <cell r="E35" t="str">
            <v>PW 533080</v>
          </cell>
          <cell r="F35">
            <v>60</v>
          </cell>
          <cell r="G35">
            <v>0</v>
          </cell>
          <cell r="H35" t="str">
            <v>SASH ASSY RR DR LH</v>
          </cell>
        </row>
        <row r="36">
          <cell r="D36">
            <v>22285</v>
          </cell>
          <cell r="E36" t="str">
            <v>PW 533081</v>
          </cell>
          <cell r="F36">
            <v>30</v>
          </cell>
          <cell r="G36">
            <v>0</v>
          </cell>
          <cell r="H36" t="str">
            <v>SASH ASSY RR DR RH</v>
          </cell>
        </row>
        <row r="37">
          <cell r="D37">
            <v>22286</v>
          </cell>
          <cell r="E37" t="str">
            <v>M67041-87203</v>
          </cell>
          <cell r="F37">
            <v>60</v>
          </cell>
          <cell r="G37">
            <v>0</v>
          </cell>
          <cell r="H37" t="str">
            <v>FRONT DOOR SASH RH</v>
          </cell>
        </row>
        <row r="38">
          <cell r="D38">
            <v>22286</v>
          </cell>
          <cell r="E38" t="str">
            <v>M67042-87203</v>
          </cell>
          <cell r="F38">
            <v>60</v>
          </cell>
          <cell r="G38">
            <v>0</v>
          </cell>
          <cell r="H38" t="str">
            <v>FRONT DOOR SASH LH</v>
          </cell>
        </row>
        <row r="39">
          <cell r="D39">
            <v>22286</v>
          </cell>
          <cell r="E39" t="str">
            <v>M67043-87204</v>
          </cell>
          <cell r="F39">
            <v>90</v>
          </cell>
          <cell r="G39">
            <v>0</v>
          </cell>
          <cell r="H39" t="str">
            <v>REAR DOOR SASH RH</v>
          </cell>
        </row>
        <row r="40">
          <cell r="D40">
            <v>22286</v>
          </cell>
          <cell r="E40" t="str">
            <v>M67044-87204</v>
          </cell>
          <cell r="F40">
            <v>90</v>
          </cell>
          <cell r="G40">
            <v>0</v>
          </cell>
          <cell r="H40" t="str">
            <v>REAR DOOR SASH LH</v>
          </cell>
        </row>
        <row r="41">
          <cell r="D41">
            <v>22287</v>
          </cell>
          <cell r="E41" t="str">
            <v>M67041-87203</v>
          </cell>
          <cell r="F41">
            <v>150</v>
          </cell>
          <cell r="G41">
            <v>0</v>
          </cell>
          <cell r="H41" t="str">
            <v>FRONT DOOR SASH RH</v>
          </cell>
        </row>
        <row r="42">
          <cell r="D42">
            <v>22287</v>
          </cell>
          <cell r="E42" t="str">
            <v>M67042-87203</v>
          </cell>
          <cell r="F42">
            <v>60</v>
          </cell>
          <cell r="G42">
            <v>0</v>
          </cell>
          <cell r="H42" t="str">
            <v>FRONT DOOR SASH LH</v>
          </cell>
        </row>
        <row r="43">
          <cell r="D43">
            <v>22287</v>
          </cell>
          <cell r="E43" t="str">
            <v>M67044-87204</v>
          </cell>
          <cell r="F43">
            <v>90</v>
          </cell>
          <cell r="G43">
            <v>0</v>
          </cell>
          <cell r="H43" t="str">
            <v>REAR DOOR SASH LH</v>
          </cell>
        </row>
        <row r="44">
          <cell r="D44">
            <v>22288</v>
          </cell>
          <cell r="E44" t="str">
            <v>PW 533078</v>
          </cell>
          <cell r="F44">
            <v>60</v>
          </cell>
          <cell r="G44">
            <v>0</v>
          </cell>
          <cell r="H44" t="str">
            <v>SASH ASSY FR DR LH</v>
          </cell>
        </row>
        <row r="45">
          <cell r="D45">
            <v>22288</v>
          </cell>
          <cell r="E45" t="str">
            <v>PW 533079</v>
          </cell>
          <cell r="F45">
            <v>30</v>
          </cell>
          <cell r="G45">
            <v>0</v>
          </cell>
          <cell r="H45" t="str">
            <v>SASH ASSY FR DR RH</v>
          </cell>
        </row>
        <row r="46">
          <cell r="D46">
            <v>22288</v>
          </cell>
          <cell r="E46" t="str">
            <v>PW 533081</v>
          </cell>
          <cell r="F46">
            <v>90</v>
          </cell>
          <cell r="G46">
            <v>0</v>
          </cell>
          <cell r="H46" t="str">
            <v>SASH ASSY RR DR RH</v>
          </cell>
        </row>
        <row r="47">
          <cell r="D47">
            <v>22289</v>
          </cell>
          <cell r="E47" t="str">
            <v>PW 830779</v>
          </cell>
          <cell r="F47">
            <v>60</v>
          </cell>
          <cell r="G47">
            <v>0</v>
          </cell>
          <cell r="H47" t="str">
            <v>SASH ASSY FR DR LH</v>
          </cell>
        </row>
        <row r="48">
          <cell r="D48">
            <v>22289</v>
          </cell>
          <cell r="E48" t="str">
            <v>PW 830780</v>
          </cell>
          <cell r="F48">
            <v>60</v>
          </cell>
          <cell r="G48">
            <v>0</v>
          </cell>
          <cell r="H48" t="str">
            <v>SASH ASSY FR DR RH</v>
          </cell>
        </row>
        <row r="49">
          <cell r="D49">
            <v>22289</v>
          </cell>
          <cell r="E49" t="str">
            <v>PW 830683</v>
          </cell>
          <cell r="F49">
            <v>60</v>
          </cell>
          <cell r="G49">
            <v>0</v>
          </cell>
          <cell r="H49" t="str">
            <v>SASH ASSY RR DR LH</v>
          </cell>
        </row>
        <row r="50">
          <cell r="D50">
            <v>22289</v>
          </cell>
          <cell r="E50" t="str">
            <v>PW 830684</v>
          </cell>
          <cell r="F50">
            <v>60</v>
          </cell>
          <cell r="G50">
            <v>0</v>
          </cell>
          <cell r="H50" t="str">
            <v>SASH ASSY RR DR RH</v>
          </cell>
        </row>
        <row r="51">
          <cell r="D51">
            <v>22290</v>
          </cell>
          <cell r="E51" t="str">
            <v>MB 819527</v>
          </cell>
          <cell r="F51">
            <v>240</v>
          </cell>
          <cell r="G51">
            <v>0</v>
          </cell>
          <cell r="H51" t="str">
            <v>SASH REAR DOOR CENTER LH</v>
          </cell>
        </row>
        <row r="52">
          <cell r="D52">
            <v>22290</v>
          </cell>
          <cell r="E52" t="str">
            <v>MB 819528</v>
          </cell>
          <cell r="F52">
            <v>240</v>
          </cell>
          <cell r="G52">
            <v>0</v>
          </cell>
          <cell r="H52" t="str">
            <v>SASH REAR DOOR CENTER RH</v>
          </cell>
        </row>
        <row r="53">
          <cell r="D53">
            <v>22290</v>
          </cell>
          <cell r="E53" t="str">
            <v>MR 106081</v>
          </cell>
          <cell r="F53">
            <v>270</v>
          </cell>
          <cell r="G53">
            <v>0</v>
          </cell>
          <cell r="H53" t="str">
            <v>SASH FRONT DOOR LOWER RR LH</v>
          </cell>
        </row>
        <row r="54">
          <cell r="D54">
            <v>22290</v>
          </cell>
          <cell r="E54" t="str">
            <v>MR 106082</v>
          </cell>
          <cell r="F54">
            <v>270</v>
          </cell>
          <cell r="G54">
            <v>0</v>
          </cell>
          <cell r="H54" t="str">
            <v>SASH FRONT DOOR LOWER RR RH</v>
          </cell>
        </row>
        <row r="55">
          <cell r="D55">
            <v>22291</v>
          </cell>
          <cell r="E55" t="str">
            <v>PW 830701 (R)</v>
          </cell>
          <cell r="F55">
            <v>150</v>
          </cell>
          <cell r="G55">
            <v>0</v>
          </cell>
          <cell r="H55" t="str">
            <v>SASH RR DR CENTER LH</v>
          </cell>
        </row>
        <row r="56">
          <cell r="D56">
            <v>22291</v>
          </cell>
          <cell r="E56" t="str">
            <v>PW 830702 (R)</v>
          </cell>
          <cell r="F56">
            <v>150</v>
          </cell>
          <cell r="G56">
            <v>0</v>
          </cell>
          <cell r="H56" t="str">
            <v>SASH RR DR CENTER RH</v>
          </cell>
        </row>
        <row r="57">
          <cell r="D57">
            <v>22292</v>
          </cell>
          <cell r="E57" t="str">
            <v>PW 533079</v>
          </cell>
          <cell r="F57">
            <v>90</v>
          </cell>
          <cell r="G57">
            <v>0</v>
          </cell>
          <cell r="H57" t="str">
            <v>SASH ASSY FR DR RH</v>
          </cell>
        </row>
        <row r="58">
          <cell r="D58">
            <v>22292</v>
          </cell>
          <cell r="E58" t="str">
            <v>PW 533081</v>
          </cell>
          <cell r="F58">
            <v>90</v>
          </cell>
          <cell r="G58">
            <v>0</v>
          </cell>
          <cell r="H58" t="str">
            <v>SASH ASSY RR DR RH</v>
          </cell>
        </row>
        <row r="59">
          <cell r="D59">
            <v>22293</v>
          </cell>
          <cell r="E59" t="str">
            <v>PW 533078</v>
          </cell>
          <cell r="F59">
            <v>90</v>
          </cell>
          <cell r="G59">
            <v>0</v>
          </cell>
          <cell r="H59" t="str">
            <v>SASH ASSY FR DR LH</v>
          </cell>
        </row>
        <row r="60">
          <cell r="D60">
            <v>22293</v>
          </cell>
          <cell r="E60" t="str">
            <v>PW 533080</v>
          </cell>
          <cell r="F60">
            <v>90</v>
          </cell>
          <cell r="G60">
            <v>0</v>
          </cell>
          <cell r="H60" t="str">
            <v>SASH ASSY RR DR LH</v>
          </cell>
        </row>
        <row r="61">
          <cell r="D61">
            <v>22294</v>
          </cell>
          <cell r="E61" t="str">
            <v>PW 830779</v>
          </cell>
          <cell r="F61">
            <v>60</v>
          </cell>
          <cell r="G61">
            <v>0</v>
          </cell>
          <cell r="H61" t="str">
            <v>SASH ASSY FR DR LH</v>
          </cell>
        </row>
        <row r="62">
          <cell r="D62">
            <v>22294</v>
          </cell>
          <cell r="E62" t="str">
            <v>PW 830780</v>
          </cell>
          <cell r="F62">
            <v>60</v>
          </cell>
          <cell r="G62">
            <v>0</v>
          </cell>
          <cell r="H62" t="str">
            <v>SASH ASSY FR DR RH</v>
          </cell>
        </row>
        <row r="63">
          <cell r="D63">
            <v>22295</v>
          </cell>
          <cell r="E63" t="str">
            <v>PW 830779</v>
          </cell>
          <cell r="F63">
            <v>60</v>
          </cell>
          <cell r="G63">
            <v>0</v>
          </cell>
          <cell r="H63" t="str">
            <v>SASH ASSY FR DR LH</v>
          </cell>
        </row>
        <row r="64">
          <cell r="D64">
            <v>22295</v>
          </cell>
          <cell r="E64" t="str">
            <v>PW 830780</v>
          </cell>
          <cell r="F64">
            <v>30</v>
          </cell>
          <cell r="G64">
            <v>0</v>
          </cell>
          <cell r="H64" t="str">
            <v>SASH ASSY FR DR RH</v>
          </cell>
        </row>
        <row r="65">
          <cell r="D65">
            <v>22295</v>
          </cell>
          <cell r="E65" t="str">
            <v>PW 830683</v>
          </cell>
          <cell r="F65">
            <v>90</v>
          </cell>
          <cell r="G65">
            <v>0</v>
          </cell>
          <cell r="H65" t="str">
            <v>SASH ASSY RR DR LH</v>
          </cell>
        </row>
        <row r="66">
          <cell r="D66">
            <v>22295</v>
          </cell>
          <cell r="E66" t="str">
            <v>PW 830684</v>
          </cell>
          <cell r="F66">
            <v>90</v>
          </cell>
          <cell r="G66">
            <v>0</v>
          </cell>
          <cell r="H66" t="str">
            <v>SASH ASSY RR DR RH</v>
          </cell>
        </row>
        <row r="67">
          <cell r="D67">
            <v>22296</v>
          </cell>
          <cell r="E67" t="str">
            <v>PW 533079</v>
          </cell>
          <cell r="F67">
            <v>90</v>
          </cell>
          <cell r="G67">
            <v>0</v>
          </cell>
          <cell r="H67" t="str">
            <v>SASH ASSY FR DR RH</v>
          </cell>
        </row>
        <row r="68">
          <cell r="D68">
            <v>22296</v>
          </cell>
          <cell r="E68" t="str">
            <v>PW 533081</v>
          </cell>
          <cell r="F68">
            <v>90</v>
          </cell>
          <cell r="G68">
            <v>0</v>
          </cell>
          <cell r="H68" t="str">
            <v>SASH ASSY RR DR RH</v>
          </cell>
        </row>
        <row r="69">
          <cell r="D69">
            <v>22297</v>
          </cell>
          <cell r="E69" t="str">
            <v>PW 533078</v>
          </cell>
          <cell r="F69">
            <v>90</v>
          </cell>
          <cell r="G69">
            <v>0</v>
          </cell>
          <cell r="H69" t="str">
            <v>SASH ASSY FR DR LH</v>
          </cell>
        </row>
        <row r="70">
          <cell r="D70">
            <v>22297</v>
          </cell>
          <cell r="E70" t="str">
            <v>PW 533080</v>
          </cell>
          <cell r="F70">
            <v>90</v>
          </cell>
          <cell r="G70">
            <v>0</v>
          </cell>
          <cell r="H70" t="str">
            <v>SASH ASSY RR DR LH</v>
          </cell>
        </row>
        <row r="71">
          <cell r="D71">
            <v>22298</v>
          </cell>
          <cell r="E71" t="str">
            <v>PW 830779</v>
          </cell>
          <cell r="F71">
            <v>60</v>
          </cell>
          <cell r="G71">
            <v>0</v>
          </cell>
          <cell r="H71" t="str">
            <v>SASH ASSY FR DR LH</v>
          </cell>
        </row>
        <row r="72">
          <cell r="D72">
            <v>22298</v>
          </cell>
          <cell r="E72" t="str">
            <v>PW 830780</v>
          </cell>
          <cell r="F72">
            <v>60</v>
          </cell>
          <cell r="G72">
            <v>0</v>
          </cell>
          <cell r="H72" t="str">
            <v>SASH ASSY FR DR RH</v>
          </cell>
        </row>
        <row r="73">
          <cell r="D73">
            <v>22298</v>
          </cell>
          <cell r="E73" t="str">
            <v>PW 830683</v>
          </cell>
          <cell r="F73">
            <v>60</v>
          </cell>
          <cell r="G73">
            <v>0</v>
          </cell>
          <cell r="H73" t="str">
            <v>SASH ASSY RR DR LH</v>
          </cell>
        </row>
        <row r="74">
          <cell r="D74">
            <v>22298</v>
          </cell>
          <cell r="E74" t="str">
            <v>PW 830684</v>
          </cell>
          <cell r="F74">
            <v>60</v>
          </cell>
          <cell r="G74">
            <v>0</v>
          </cell>
          <cell r="H74" t="str">
            <v>SASH ASSY RR DR RH</v>
          </cell>
        </row>
        <row r="75">
          <cell r="D75">
            <v>22299</v>
          </cell>
          <cell r="E75" t="str">
            <v>PW 533078</v>
          </cell>
          <cell r="F75">
            <v>90</v>
          </cell>
          <cell r="G75">
            <v>0</v>
          </cell>
          <cell r="H75" t="str">
            <v>SASH ASSY FR DR LH</v>
          </cell>
        </row>
        <row r="76">
          <cell r="D76">
            <v>22299</v>
          </cell>
          <cell r="E76" t="str">
            <v>PW 533080</v>
          </cell>
          <cell r="F76">
            <v>90</v>
          </cell>
          <cell r="G76">
            <v>0</v>
          </cell>
          <cell r="H76" t="str">
            <v>SASH ASSY RR DR LH</v>
          </cell>
        </row>
        <row r="77">
          <cell r="D77">
            <v>22300</v>
          </cell>
          <cell r="E77" t="str">
            <v>M67041-87203</v>
          </cell>
          <cell r="F77">
            <v>60</v>
          </cell>
          <cell r="G77">
            <v>0</v>
          </cell>
          <cell r="H77" t="str">
            <v>FRONT DOOR SASH RH</v>
          </cell>
        </row>
        <row r="78">
          <cell r="D78">
            <v>22300</v>
          </cell>
          <cell r="E78" t="str">
            <v>M67042-87203</v>
          </cell>
          <cell r="F78">
            <v>60</v>
          </cell>
          <cell r="G78">
            <v>0</v>
          </cell>
          <cell r="H78" t="str">
            <v>FRONT DOOR SASH LH</v>
          </cell>
        </row>
        <row r="79">
          <cell r="D79">
            <v>22300</v>
          </cell>
          <cell r="E79" t="str">
            <v>M67043-87204</v>
          </cell>
          <cell r="F79">
            <v>60</v>
          </cell>
          <cell r="G79">
            <v>0</v>
          </cell>
          <cell r="H79" t="str">
            <v>REAR DOOR SASH RH</v>
          </cell>
        </row>
        <row r="80">
          <cell r="D80">
            <v>22300</v>
          </cell>
          <cell r="E80" t="str">
            <v>M67044-87204</v>
          </cell>
          <cell r="F80">
            <v>60</v>
          </cell>
          <cell r="G80">
            <v>0</v>
          </cell>
          <cell r="H80" t="str">
            <v>REAR DOOR SASH LH</v>
          </cell>
        </row>
        <row r="81">
          <cell r="D81">
            <v>22300</v>
          </cell>
          <cell r="E81" t="str">
            <v>M67181-87201</v>
          </cell>
          <cell r="F81">
            <v>2000</v>
          </cell>
          <cell r="G81">
            <v>0</v>
          </cell>
          <cell r="H81" t="str">
            <v>RETAINER DOOR HINGE</v>
          </cell>
        </row>
        <row r="82">
          <cell r="D82">
            <v>22300</v>
          </cell>
          <cell r="E82" t="str">
            <v>M67333-87203</v>
          </cell>
          <cell r="F82">
            <v>500</v>
          </cell>
          <cell r="G82">
            <v>0</v>
          </cell>
          <cell r="H82" t="str">
            <v>REINFORCEMENT DOOR CHECK</v>
          </cell>
        </row>
        <row r="83">
          <cell r="D83">
            <v>22300</v>
          </cell>
          <cell r="E83" t="str">
            <v>M67435-87205</v>
          </cell>
          <cell r="F83">
            <v>1000</v>
          </cell>
          <cell r="G83">
            <v>0</v>
          </cell>
          <cell r="H83" t="str">
            <v>REAR DOOR LOWER SASH LH/RH</v>
          </cell>
        </row>
        <row r="84">
          <cell r="D84">
            <v>22301</v>
          </cell>
          <cell r="E84" t="str">
            <v>M67041-87203</v>
          </cell>
          <cell r="F84">
            <v>60</v>
          </cell>
          <cell r="G84">
            <v>0</v>
          </cell>
          <cell r="H84" t="str">
            <v>FRONT DOOR SASH RH</v>
          </cell>
        </row>
        <row r="85">
          <cell r="D85">
            <v>22301</v>
          </cell>
          <cell r="E85" t="str">
            <v>M67042-87203</v>
          </cell>
          <cell r="F85">
            <v>60</v>
          </cell>
          <cell r="G85">
            <v>0</v>
          </cell>
          <cell r="H85" t="str">
            <v>FRONT DOOR SASH LH</v>
          </cell>
        </row>
        <row r="86">
          <cell r="D86">
            <v>22301</v>
          </cell>
          <cell r="E86" t="str">
            <v>M67043-87204</v>
          </cell>
          <cell r="F86">
            <v>60</v>
          </cell>
          <cell r="G86">
            <v>0</v>
          </cell>
          <cell r="H86" t="str">
            <v>REAR DOOR SASH RH</v>
          </cell>
        </row>
        <row r="87">
          <cell r="D87">
            <v>22301</v>
          </cell>
          <cell r="E87" t="str">
            <v>M67044-87204</v>
          </cell>
          <cell r="F87">
            <v>60</v>
          </cell>
          <cell r="G87">
            <v>0</v>
          </cell>
          <cell r="H87" t="str">
            <v>REAR DOOR SASH LH</v>
          </cell>
        </row>
        <row r="88">
          <cell r="D88">
            <v>22302</v>
          </cell>
          <cell r="E88" t="str">
            <v>MB 819527</v>
          </cell>
          <cell r="F88">
            <v>150</v>
          </cell>
          <cell r="G88">
            <v>0</v>
          </cell>
          <cell r="H88" t="str">
            <v>SASH REAR DOOR CENTER LH</v>
          </cell>
        </row>
        <row r="89">
          <cell r="D89">
            <v>22302</v>
          </cell>
          <cell r="E89" t="str">
            <v>MB 819528</v>
          </cell>
          <cell r="F89">
            <v>120</v>
          </cell>
          <cell r="G89">
            <v>0</v>
          </cell>
          <cell r="H89" t="str">
            <v>SASH REAR DOOR CENTER RH</v>
          </cell>
        </row>
        <row r="90">
          <cell r="D90">
            <v>22302</v>
          </cell>
          <cell r="E90" t="str">
            <v>MR 106081</v>
          </cell>
          <cell r="F90">
            <v>90</v>
          </cell>
          <cell r="G90">
            <v>0</v>
          </cell>
          <cell r="H90" t="str">
            <v>SASH FRONT DOOR LOWER RR LH</v>
          </cell>
        </row>
        <row r="91">
          <cell r="D91">
            <v>22302</v>
          </cell>
          <cell r="E91" t="str">
            <v>MR 106082</v>
          </cell>
          <cell r="F91">
            <v>90</v>
          </cell>
          <cell r="G91">
            <v>0</v>
          </cell>
          <cell r="H91" t="str">
            <v>SASH FRONT DOOR LOWER RR RH</v>
          </cell>
        </row>
        <row r="92">
          <cell r="D92">
            <v>22303</v>
          </cell>
          <cell r="E92" t="str">
            <v>PW 830701 (R)</v>
          </cell>
          <cell r="F92">
            <v>150</v>
          </cell>
          <cell r="G92">
            <v>0</v>
          </cell>
          <cell r="H92" t="str">
            <v>SASH RR DR CENTER LH</v>
          </cell>
        </row>
        <row r="93">
          <cell r="D93">
            <v>22303</v>
          </cell>
          <cell r="E93" t="str">
            <v>PW 830702 (R)</v>
          </cell>
          <cell r="F93">
            <v>150</v>
          </cell>
          <cell r="G93">
            <v>0</v>
          </cell>
          <cell r="H93" t="str">
            <v>SASH RR DR CENTER RH</v>
          </cell>
        </row>
        <row r="94">
          <cell r="D94">
            <v>22304</v>
          </cell>
          <cell r="E94" t="str">
            <v>PW 830779</v>
          </cell>
          <cell r="F94">
            <v>60</v>
          </cell>
          <cell r="G94">
            <v>0</v>
          </cell>
          <cell r="H94" t="str">
            <v>SASH ASSY FR DR LH</v>
          </cell>
        </row>
        <row r="95">
          <cell r="D95">
            <v>22304</v>
          </cell>
          <cell r="E95" t="str">
            <v>PW 830780</v>
          </cell>
          <cell r="F95">
            <v>60</v>
          </cell>
          <cell r="G95">
            <v>0</v>
          </cell>
          <cell r="H95" t="str">
            <v>SASH ASSY FR DR RH</v>
          </cell>
        </row>
        <row r="96">
          <cell r="D96">
            <v>22304</v>
          </cell>
          <cell r="E96" t="str">
            <v>PW 830683</v>
          </cell>
          <cell r="F96">
            <v>60</v>
          </cell>
          <cell r="G96">
            <v>0</v>
          </cell>
          <cell r="H96" t="str">
            <v>SASH ASSY RR DR LH</v>
          </cell>
        </row>
        <row r="97">
          <cell r="D97">
            <v>22304</v>
          </cell>
          <cell r="E97" t="str">
            <v>PW 830684</v>
          </cell>
          <cell r="F97">
            <v>60</v>
          </cell>
          <cell r="G97">
            <v>0</v>
          </cell>
          <cell r="H97" t="str">
            <v>SASH ASSY RR DR RH</v>
          </cell>
        </row>
        <row r="98">
          <cell r="D98">
            <v>22305</v>
          </cell>
          <cell r="E98" t="str">
            <v>PW 533078</v>
          </cell>
          <cell r="F98">
            <v>30</v>
          </cell>
          <cell r="G98">
            <v>0</v>
          </cell>
          <cell r="H98" t="str">
            <v>SASH ASSY FR DR LH</v>
          </cell>
        </row>
        <row r="99">
          <cell r="D99">
            <v>22305</v>
          </cell>
          <cell r="E99" t="str">
            <v>PW 533079</v>
          </cell>
          <cell r="F99">
            <v>60</v>
          </cell>
          <cell r="G99">
            <v>0</v>
          </cell>
          <cell r="H99" t="str">
            <v>SASH ASSY FR DR RH</v>
          </cell>
        </row>
        <row r="100">
          <cell r="D100">
            <v>22305</v>
          </cell>
          <cell r="E100" t="str">
            <v>PW 533081</v>
          </cell>
          <cell r="F100">
            <v>90</v>
          </cell>
          <cell r="G100">
            <v>0</v>
          </cell>
          <cell r="H100" t="str">
            <v>SASH ASSY RR DR RH</v>
          </cell>
        </row>
        <row r="101">
          <cell r="D101">
            <v>22306</v>
          </cell>
          <cell r="E101" t="str">
            <v>PW 533079</v>
          </cell>
          <cell r="F101">
            <v>90</v>
          </cell>
          <cell r="G101">
            <v>0</v>
          </cell>
          <cell r="H101" t="str">
            <v>SASH ASSY FR DR RH</v>
          </cell>
        </row>
        <row r="102">
          <cell r="D102">
            <v>22306</v>
          </cell>
          <cell r="E102" t="str">
            <v>PW 533080</v>
          </cell>
          <cell r="F102">
            <v>60</v>
          </cell>
          <cell r="G102">
            <v>0</v>
          </cell>
          <cell r="H102" t="str">
            <v>SASH ASSY RR DR LH</v>
          </cell>
        </row>
        <row r="103">
          <cell r="D103">
            <v>22307</v>
          </cell>
          <cell r="E103" t="str">
            <v>PW 533078</v>
          </cell>
          <cell r="F103">
            <v>90</v>
          </cell>
          <cell r="G103">
            <v>0</v>
          </cell>
          <cell r="H103" t="str">
            <v>SASH ASSY FR DR LH</v>
          </cell>
        </row>
        <row r="104">
          <cell r="D104">
            <v>22307</v>
          </cell>
          <cell r="E104" t="str">
            <v>PW 533080</v>
          </cell>
          <cell r="F104">
            <v>90</v>
          </cell>
          <cell r="G104">
            <v>0</v>
          </cell>
          <cell r="H104" t="str">
            <v>SASH ASSY RR DR LH</v>
          </cell>
        </row>
        <row r="105">
          <cell r="D105">
            <v>22308</v>
          </cell>
          <cell r="E105" t="str">
            <v>PW 533079</v>
          </cell>
          <cell r="F105">
            <v>90</v>
          </cell>
          <cell r="G105">
            <v>0</v>
          </cell>
          <cell r="H105" t="str">
            <v>SASH ASSY FR DR RH</v>
          </cell>
        </row>
        <row r="106">
          <cell r="D106">
            <v>22308</v>
          </cell>
          <cell r="E106" t="str">
            <v>PW 533081</v>
          </cell>
          <cell r="F106">
            <v>90</v>
          </cell>
          <cell r="G106">
            <v>0</v>
          </cell>
          <cell r="H106" t="str">
            <v>SASH ASSY RR DR RH</v>
          </cell>
        </row>
        <row r="107">
          <cell r="D107">
            <v>22309</v>
          </cell>
          <cell r="E107" t="str">
            <v>PW 830779</v>
          </cell>
          <cell r="F107">
            <v>60</v>
          </cell>
          <cell r="G107">
            <v>0</v>
          </cell>
          <cell r="H107" t="str">
            <v>SASH ASSY FR DR LH</v>
          </cell>
        </row>
        <row r="108">
          <cell r="D108">
            <v>22309</v>
          </cell>
          <cell r="E108" t="str">
            <v>PW 830780</v>
          </cell>
          <cell r="F108">
            <v>60</v>
          </cell>
          <cell r="G108">
            <v>0</v>
          </cell>
          <cell r="H108" t="str">
            <v>SASH ASSY FR DR RH</v>
          </cell>
        </row>
        <row r="109">
          <cell r="D109">
            <v>22309</v>
          </cell>
          <cell r="E109" t="str">
            <v>PW 830683</v>
          </cell>
          <cell r="F109">
            <v>60</v>
          </cell>
          <cell r="G109">
            <v>0</v>
          </cell>
          <cell r="H109" t="str">
            <v>SASH ASSY RR DR LH</v>
          </cell>
        </row>
        <row r="110">
          <cell r="D110">
            <v>22309</v>
          </cell>
          <cell r="E110" t="str">
            <v>PW 830684</v>
          </cell>
          <cell r="F110">
            <v>60</v>
          </cell>
          <cell r="G110">
            <v>0</v>
          </cell>
          <cell r="H110" t="str">
            <v>SASH ASSY RR DR RH</v>
          </cell>
        </row>
        <row r="111">
          <cell r="D111">
            <v>22310</v>
          </cell>
          <cell r="E111" t="str">
            <v>PW 830779</v>
          </cell>
          <cell r="F111">
            <v>30</v>
          </cell>
          <cell r="G111">
            <v>0</v>
          </cell>
          <cell r="H111" t="str">
            <v>SASH ASSY FR DR LH</v>
          </cell>
        </row>
        <row r="112">
          <cell r="D112">
            <v>22310</v>
          </cell>
          <cell r="E112" t="str">
            <v>PW 830780</v>
          </cell>
          <cell r="F112">
            <v>30</v>
          </cell>
          <cell r="G112">
            <v>0</v>
          </cell>
          <cell r="H112" t="str">
            <v>SASH ASSY FR DR RH</v>
          </cell>
        </row>
        <row r="113">
          <cell r="D113">
            <v>22310</v>
          </cell>
          <cell r="E113" t="str">
            <v>PW 830683</v>
          </cell>
          <cell r="F113">
            <v>30</v>
          </cell>
          <cell r="G113">
            <v>0</v>
          </cell>
          <cell r="H113" t="str">
            <v>SASH ASSY RR DR LH</v>
          </cell>
        </row>
        <row r="114">
          <cell r="D114">
            <v>22310</v>
          </cell>
          <cell r="E114" t="str">
            <v>PW 830684</v>
          </cell>
          <cell r="F114">
            <v>30</v>
          </cell>
          <cell r="G114">
            <v>0</v>
          </cell>
          <cell r="H114" t="str">
            <v>SASH ASSY RR DR RH</v>
          </cell>
        </row>
        <row r="115">
          <cell r="D115">
            <v>22311</v>
          </cell>
          <cell r="E115" t="str">
            <v>M67041-87203</v>
          </cell>
          <cell r="F115">
            <v>90</v>
          </cell>
          <cell r="G115">
            <v>0</v>
          </cell>
          <cell r="H115" t="str">
            <v>FRONT DOOR SASH RH</v>
          </cell>
        </row>
        <row r="116">
          <cell r="D116">
            <v>22311</v>
          </cell>
          <cell r="E116" t="str">
            <v>M67042-87203</v>
          </cell>
          <cell r="F116">
            <v>90</v>
          </cell>
          <cell r="G116">
            <v>0</v>
          </cell>
          <cell r="H116" t="str">
            <v>FRONT DOOR SASH LH</v>
          </cell>
        </row>
        <row r="117">
          <cell r="D117">
            <v>22311</v>
          </cell>
          <cell r="E117" t="str">
            <v>M67043-87204</v>
          </cell>
          <cell r="F117">
            <v>60</v>
          </cell>
          <cell r="G117">
            <v>0</v>
          </cell>
          <cell r="H117" t="str">
            <v>REAR DOOR SASH RH</v>
          </cell>
        </row>
        <row r="118">
          <cell r="D118">
            <v>22311</v>
          </cell>
          <cell r="E118" t="str">
            <v>M67044-87204</v>
          </cell>
          <cell r="F118">
            <v>60</v>
          </cell>
          <cell r="G118">
            <v>0</v>
          </cell>
          <cell r="H118" t="str">
            <v>REAR DOOR SASH LH</v>
          </cell>
        </row>
        <row r="119">
          <cell r="D119">
            <v>22312</v>
          </cell>
          <cell r="E119" t="str">
            <v>MB 819527</v>
          </cell>
          <cell r="F119">
            <v>150</v>
          </cell>
          <cell r="G119">
            <v>0</v>
          </cell>
          <cell r="H119" t="str">
            <v>SASH REAR DOOR CENTER LH</v>
          </cell>
        </row>
        <row r="120">
          <cell r="D120">
            <v>22312</v>
          </cell>
          <cell r="E120" t="str">
            <v>MB 819528</v>
          </cell>
          <cell r="F120">
            <v>180</v>
          </cell>
          <cell r="G120">
            <v>0</v>
          </cell>
          <cell r="H120" t="str">
            <v>SASH REAR DOOR CENTER RH</v>
          </cell>
        </row>
        <row r="121">
          <cell r="D121">
            <v>22312</v>
          </cell>
          <cell r="E121" t="str">
            <v>MR 106081</v>
          </cell>
          <cell r="F121">
            <v>180</v>
          </cell>
          <cell r="G121">
            <v>0</v>
          </cell>
          <cell r="H121" t="str">
            <v>SASH FRONT DOOR LOWER RR LH</v>
          </cell>
        </row>
        <row r="122">
          <cell r="D122">
            <v>22312</v>
          </cell>
          <cell r="E122" t="str">
            <v>MR 106082</v>
          </cell>
          <cell r="F122">
            <v>180</v>
          </cell>
          <cell r="G122">
            <v>0</v>
          </cell>
          <cell r="H122" t="str">
            <v>SASH FRONT DOOR LOWER RR RH</v>
          </cell>
        </row>
        <row r="123">
          <cell r="D123">
            <v>22313</v>
          </cell>
          <cell r="E123" t="str">
            <v>PW 830701 (R)</v>
          </cell>
          <cell r="F123">
            <v>150</v>
          </cell>
          <cell r="G123">
            <v>0</v>
          </cell>
          <cell r="H123" t="str">
            <v>SASH RR DR CENTER LH</v>
          </cell>
        </row>
        <row r="124">
          <cell r="D124">
            <v>22313</v>
          </cell>
          <cell r="E124" t="str">
            <v>PW 830702 (R)</v>
          </cell>
          <cell r="F124">
            <v>150</v>
          </cell>
          <cell r="G124">
            <v>0</v>
          </cell>
          <cell r="H124" t="str">
            <v>SASH RR DR CENTER RH</v>
          </cell>
        </row>
        <row r="125">
          <cell r="D125">
            <v>22314</v>
          </cell>
          <cell r="E125" t="str">
            <v>PW 533078</v>
          </cell>
          <cell r="F125">
            <v>60</v>
          </cell>
          <cell r="G125">
            <v>0</v>
          </cell>
          <cell r="H125" t="str">
            <v>SASH ASSY FR DR LH</v>
          </cell>
        </row>
        <row r="126">
          <cell r="D126">
            <v>22314</v>
          </cell>
          <cell r="E126" t="str">
            <v>PW 533080</v>
          </cell>
          <cell r="F126">
            <v>90</v>
          </cell>
          <cell r="G126">
            <v>0</v>
          </cell>
          <cell r="H126" t="str">
            <v>SASH ASSY RR DR LH</v>
          </cell>
        </row>
        <row r="127">
          <cell r="D127">
            <v>22314</v>
          </cell>
          <cell r="E127" t="str">
            <v>PW 533081</v>
          </cell>
          <cell r="F127">
            <v>60</v>
          </cell>
          <cell r="G127">
            <v>0</v>
          </cell>
          <cell r="H127" t="str">
            <v>SASH ASSY RR DR RH</v>
          </cell>
        </row>
        <row r="128">
          <cell r="D128">
            <v>22315</v>
          </cell>
          <cell r="E128" t="str">
            <v>PW 830779</v>
          </cell>
          <cell r="F128">
            <v>30</v>
          </cell>
          <cell r="G128">
            <v>0</v>
          </cell>
          <cell r="H128" t="str">
            <v>SASH ASSY FR DR LH</v>
          </cell>
        </row>
        <row r="129">
          <cell r="D129">
            <v>22315</v>
          </cell>
          <cell r="E129" t="str">
            <v>PW 830780</v>
          </cell>
          <cell r="F129">
            <v>30</v>
          </cell>
          <cell r="G129">
            <v>0</v>
          </cell>
          <cell r="H129" t="str">
            <v>SASH ASSY FR DR RH</v>
          </cell>
        </row>
        <row r="130">
          <cell r="D130">
            <v>22315</v>
          </cell>
          <cell r="E130" t="str">
            <v>PW 830683</v>
          </cell>
          <cell r="F130">
            <v>30</v>
          </cell>
          <cell r="G130">
            <v>0</v>
          </cell>
          <cell r="H130" t="str">
            <v>SASH ASSY RR DR LH</v>
          </cell>
        </row>
        <row r="131">
          <cell r="D131">
            <v>22315</v>
          </cell>
          <cell r="E131" t="str">
            <v>PW 830684</v>
          </cell>
          <cell r="F131">
            <v>30</v>
          </cell>
          <cell r="G131">
            <v>0</v>
          </cell>
          <cell r="H131" t="str">
            <v>SASH ASSY RR DR RH</v>
          </cell>
        </row>
        <row r="132">
          <cell r="D132">
            <v>22316</v>
          </cell>
          <cell r="E132" t="str">
            <v>PW 830779</v>
          </cell>
          <cell r="F132">
            <v>30</v>
          </cell>
          <cell r="G132">
            <v>0</v>
          </cell>
          <cell r="H132" t="str">
            <v>SASH ASSY FR DR LH</v>
          </cell>
        </row>
        <row r="133">
          <cell r="D133">
            <v>22316</v>
          </cell>
          <cell r="E133" t="str">
            <v>PW 830780</v>
          </cell>
          <cell r="F133">
            <v>30</v>
          </cell>
          <cell r="G133">
            <v>0</v>
          </cell>
          <cell r="H133" t="str">
            <v>SASH ASSY FR DR RH</v>
          </cell>
        </row>
        <row r="134">
          <cell r="D134">
            <v>22316</v>
          </cell>
          <cell r="E134" t="str">
            <v>PW 830683</v>
          </cell>
          <cell r="F134">
            <v>30</v>
          </cell>
          <cell r="G134">
            <v>0</v>
          </cell>
          <cell r="H134" t="str">
            <v>SASH ASSY RR DR LH</v>
          </cell>
        </row>
        <row r="135">
          <cell r="D135">
            <v>22316</v>
          </cell>
          <cell r="E135" t="str">
            <v>PW 830684</v>
          </cell>
          <cell r="F135">
            <v>30</v>
          </cell>
          <cell r="G135">
            <v>0</v>
          </cell>
          <cell r="H135" t="str">
            <v>SASH ASSY RR DR RH</v>
          </cell>
        </row>
        <row r="136">
          <cell r="D136">
            <v>22317</v>
          </cell>
          <cell r="E136" t="str">
            <v>PW 533078</v>
          </cell>
          <cell r="F136">
            <v>30</v>
          </cell>
          <cell r="G136">
            <v>0</v>
          </cell>
          <cell r="H136" t="str">
            <v>SASH ASSY FR DR LH</v>
          </cell>
        </row>
        <row r="137">
          <cell r="D137">
            <v>22317</v>
          </cell>
          <cell r="E137" t="str">
            <v>PW 533079</v>
          </cell>
          <cell r="F137">
            <v>90</v>
          </cell>
          <cell r="G137">
            <v>0</v>
          </cell>
          <cell r="H137" t="str">
            <v>SASH ASSY FR DR RH</v>
          </cell>
        </row>
        <row r="138">
          <cell r="D138">
            <v>22317</v>
          </cell>
          <cell r="E138" t="str">
            <v>PW 533080</v>
          </cell>
          <cell r="F138">
            <v>30</v>
          </cell>
          <cell r="G138">
            <v>0</v>
          </cell>
          <cell r="H138" t="str">
            <v>SASH ASSY RR DR LH</v>
          </cell>
        </row>
        <row r="139">
          <cell r="D139">
            <v>22317</v>
          </cell>
          <cell r="E139" t="str">
            <v>PW 533081</v>
          </cell>
          <cell r="F139">
            <v>90</v>
          </cell>
          <cell r="G139">
            <v>0</v>
          </cell>
          <cell r="H139" t="str">
            <v>SASH ASSY RR DR RH</v>
          </cell>
        </row>
        <row r="140">
          <cell r="D140">
            <v>22318</v>
          </cell>
          <cell r="E140" t="str">
            <v>PW 533078</v>
          </cell>
          <cell r="F140">
            <v>90</v>
          </cell>
          <cell r="G140">
            <v>0</v>
          </cell>
          <cell r="H140" t="str">
            <v>SASH ASSY FR DR LH</v>
          </cell>
        </row>
        <row r="141">
          <cell r="D141">
            <v>22318</v>
          </cell>
          <cell r="E141" t="str">
            <v>PW 533080</v>
          </cell>
          <cell r="F141">
            <v>90</v>
          </cell>
          <cell r="G141">
            <v>0</v>
          </cell>
          <cell r="H141" t="str">
            <v>SASH ASSY RR DR LH</v>
          </cell>
        </row>
        <row r="142">
          <cell r="D142">
            <v>22319</v>
          </cell>
          <cell r="E142" t="str">
            <v>PW 533079</v>
          </cell>
          <cell r="F142">
            <v>90</v>
          </cell>
          <cell r="G142">
            <v>0</v>
          </cell>
          <cell r="H142" t="str">
            <v>SASH ASSY FR DR RH</v>
          </cell>
        </row>
        <row r="143">
          <cell r="D143">
            <v>22319</v>
          </cell>
          <cell r="E143" t="str">
            <v>PW 533081</v>
          </cell>
          <cell r="F143">
            <v>90</v>
          </cell>
          <cell r="G143">
            <v>0</v>
          </cell>
          <cell r="H143" t="str">
            <v>SASH ASSY RR DR RH</v>
          </cell>
        </row>
        <row r="144">
          <cell r="D144">
            <v>22322</v>
          </cell>
          <cell r="E144" t="str">
            <v>PW 533078</v>
          </cell>
          <cell r="F144">
            <v>90</v>
          </cell>
          <cell r="G144">
            <v>0</v>
          </cell>
          <cell r="H144" t="str">
            <v>SASH ASSY FR DR LH</v>
          </cell>
        </row>
        <row r="145">
          <cell r="D145">
            <v>22322</v>
          </cell>
          <cell r="E145" t="str">
            <v>PW 533080</v>
          </cell>
          <cell r="F145">
            <v>90</v>
          </cell>
          <cell r="G145">
            <v>0</v>
          </cell>
          <cell r="H145" t="str">
            <v>SASH ASSY RR DR LH</v>
          </cell>
        </row>
        <row r="146">
          <cell r="D146">
            <v>22323</v>
          </cell>
          <cell r="E146" t="str">
            <v>PW 830779</v>
          </cell>
          <cell r="F146">
            <v>60</v>
          </cell>
          <cell r="G146">
            <v>0</v>
          </cell>
          <cell r="H146" t="str">
            <v>SASH ASSY FR DR LH</v>
          </cell>
        </row>
        <row r="147">
          <cell r="D147">
            <v>22323</v>
          </cell>
          <cell r="E147" t="str">
            <v>PW 830780</v>
          </cell>
          <cell r="F147">
            <v>60</v>
          </cell>
          <cell r="G147">
            <v>0</v>
          </cell>
          <cell r="H147" t="str">
            <v>SASH ASSY FR DR RH</v>
          </cell>
        </row>
        <row r="148">
          <cell r="D148">
            <v>22323</v>
          </cell>
          <cell r="E148" t="str">
            <v>PW 830683</v>
          </cell>
          <cell r="F148">
            <v>60</v>
          </cell>
          <cell r="G148">
            <v>0</v>
          </cell>
          <cell r="H148" t="str">
            <v>SASH ASSY RR DR LH</v>
          </cell>
        </row>
        <row r="149">
          <cell r="D149">
            <v>22323</v>
          </cell>
          <cell r="E149" t="str">
            <v>PW 830684</v>
          </cell>
          <cell r="F149">
            <v>60</v>
          </cell>
          <cell r="G149">
            <v>0</v>
          </cell>
          <cell r="H149" t="str">
            <v>SASH ASSY RR DR RH</v>
          </cell>
        </row>
        <row r="150">
          <cell r="D150">
            <v>22324</v>
          </cell>
          <cell r="E150" t="str">
            <v>M67041-87203</v>
          </cell>
          <cell r="F150">
            <v>60</v>
          </cell>
          <cell r="G150">
            <v>0</v>
          </cell>
          <cell r="H150" t="str">
            <v>FRONT DOOR SASH RH</v>
          </cell>
        </row>
        <row r="151">
          <cell r="D151">
            <v>22324</v>
          </cell>
          <cell r="E151" t="str">
            <v>M67042-87203</v>
          </cell>
          <cell r="F151">
            <v>60</v>
          </cell>
          <cell r="G151">
            <v>0</v>
          </cell>
          <cell r="H151" t="str">
            <v>FRONT DOOR SASH LH</v>
          </cell>
        </row>
        <row r="152">
          <cell r="D152">
            <v>22324</v>
          </cell>
          <cell r="E152" t="str">
            <v>M67043-87204</v>
          </cell>
          <cell r="F152">
            <v>120</v>
          </cell>
          <cell r="G152">
            <v>0</v>
          </cell>
          <cell r="H152" t="str">
            <v>REAR DOOR SASH RH</v>
          </cell>
        </row>
        <row r="153">
          <cell r="D153">
            <v>22324</v>
          </cell>
          <cell r="E153" t="str">
            <v>M67044-87204</v>
          </cell>
          <cell r="F153">
            <v>120</v>
          </cell>
          <cell r="G153">
            <v>0</v>
          </cell>
          <cell r="H153" t="str">
            <v>REAR DOOR SASH LH</v>
          </cell>
        </row>
        <row r="154">
          <cell r="D154">
            <v>22324</v>
          </cell>
          <cell r="E154" t="str">
            <v>M67181-87201</v>
          </cell>
          <cell r="F154">
            <v>2000</v>
          </cell>
          <cell r="G154">
            <v>0</v>
          </cell>
          <cell r="H154" t="str">
            <v>RETAINER DOOR HINGE</v>
          </cell>
        </row>
        <row r="155">
          <cell r="D155">
            <v>22325</v>
          </cell>
          <cell r="E155" t="str">
            <v>PW 533078</v>
          </cell>
          <cell r="F155">
            <v>90</v>
          </cell>
          <cell r="G155">
            <v>0</v>
          </cell>
          <cell r="H155" t="str">
            <v>SASH ASSY FR DR LH</v>
          </cell>
        </row>
        <row r="156">
          <cell r="D156">
            <v>22325</v>
          </cell>
          <cell r="E156" t="str">
            <v>PW 533080</v>
          </cell>
          <cell r="F156">
            <v>90</v>
          </cell>
          <cell r="G156">
            <v>0</v>
          </cell>
          <cell r="H156" t="str">
            <v>SASH ASSY RR DR LH</v>
          </cell>
        </row>
        <row r="157">
          <cell r="D157">
            <v>22326</v>
          </cell>
          <cell r="E157" t="str">
            <v>PW 533079</v>
          </cell>
          <cell r="F157">
            <v>90</v>
          </cell>
          <cell r="G157">
            <v>0</v>
          </cell>
          <cell r="H157" t="str">
            <v>SASH ASSY FR DR RH</v>
          </cell>
        </row>
        <row r="158">
          <cell r="D158">
            <v>22326</v>
          </cell>
          <cell r="E158" t="str">
            <v>PW 533081</v>
          </cell>
          <cell r="F158">
            <v>90</v>
          </cell>
          <cell r="G158">
            <v>0</v>
          </cell>
          <cell r="H158" t="str">
            <v>SASH ASSY RR DR RH</v>
          </cell>
        </row>
        <row r="159">
          <cell r="D159">
            <v>22327</v>
          </cell>
          <cell r="E159" t="str">
            <v>PW 533079</v>
          </cell>
          <cell r="F159">
            <v>90</v>
          </cell>
          <cell r="G159">
            <v>0</v>
          </cell>
          <cell r="H159" t="str">
            <v>SASH ASSY FR DR RH</v>
          </cell>
        </row>
        <row r="160">
          <cell r="D160">
            <v>22327</v>
          </cell>
          <cell r="E160" t="str">
            <v>PW 533081</v>
          </cell>
          <cell r="F160">
            <v>90</v>
          </cell>
          <cell r="G160">
            <v>0</v>
          </cell>
          <cell r="H160" t="str">
            <v>SASH ASSY RR DR RH</v>
          </cell>
        </row>
        <row r="161">
          <cell r="D161">
            <v>22328</v>
          </cell>
          <cell r="E161" t="str">
            <v>PW 830779</v>
          </cell>
          <cell r="F161">
            <v>60</v>
          </cell>
          <cell r="G161">
            <v>0</v>
          </cell>
          <cell r="H161" t="str">
            <v>SASH ASSY FR DR LH</v>
          </cell>
        </row>
        <row r="162">
          <cell r="D162">
            <v>22328</v>
          </cell>
          <cell r="E162" t="str">
            <v>PW 830780</v>
          </cell>
          <cell r="F162">
            <v>60</v>
          </cell>
          <cell r="G162">
            <v>0</v>
          </cell>
          <cell r="H162" t="str">
            <v>SASH ASSY FR DR RH</v>
          </cell>
        </row>
        <row r="163">
          <cell r="D163">
            <v>22328</v>
          </cell>
          <cell r="E163" t="str">
            <v>PW 830683</v>
          </cell>
          <cell r="F163">
            <v>60</v>
          </cell>
          <cell r="G163">
            <v>0</v>
          </cell>
          <cell r="H163" t="str">
            <v>SASH ASSY RR DR LH</v>
          </cell>
        </row>
        <row r="164">
          <cell r="D164">
            <v>22328</v>
          </cell>
          <cell r="E164" t="str">
            <v>PW 830684</v>
          </cell>
          <cell r="F164">
            <v>60</v>
          </cell>
          <cell r="G164">
            <v>0</v>
          </cell>
          <cell r="H164" t="str">
            <v>SASH ASSY RR DR RH</v>
          </cell>
        </row>
        <row r="165">
          <cell r="D165">
            <v>22330</v>
          </cell>
          <cell r="E165" t="str">
            <v>M67041-87203</v>
          </cell>
          <cell r="F165">
            <v>90</v>
          </cell>
          <cell r="G165">
            <v>0</v>
          </cell>
          <cell r="H165" t="str">
            <v>FRONT DOOR SASH RH</v>
          </cell>
        </row>
        <row r="166">
          <cell r="D166">
            <v>22330</v>
          </cell>
          <cell r="E166" t="str">
            <v>M67042-87203</v>
          </cell>
          <cell r="F166">
            <v>90</v>
          </cell>
          <cell r="G166">
            <v>0</v>
          </cell>
          <cell r="H166" t="str">
            <v>FRONT DOOR SASH LH</v>
          </cell>
        </row>
        <row r="167">
          <cell r="D167">
            <v>22330</v>
          </cell>
          <cell r="E167" t="str">
            <v>M67043-87204</v>
          </cell>
          <cell r="F167">
            <v>60</v>
          </cell>
          <cell r="G167">
            <v>0</v>
          </cell>
          <cell r="H167" t="str">
            <v>REAR DOOR SASH RH</v>
          </cell>
        </row>
        <row r="168">
          <cell r="D168">
            <v>22330</v>
          </cell>
          <cell r="E168" t="str">
            <v>M67044-87204</v>
          </cell>
          <cell r="F168">
            <v>60</v>
          </cell>
          <cell r="G168">
            <v>0</v>
          </cell>
          <cell r="H168" t="str">
            <v>REAR DOOR SASH LH</v>
          </cell>
        </row>
        <row r="169">
          <cell r="D169">
            <v>22331</v>
          </cell>
          <cell r="E169" t="str">
            <v>PW 830701 (R)</v>
          </cell>
          <cell r="F169">
            <v>150</v>
          </cell>
          <cell r="G169">
            <v>0</v>
          </cell>
          <cell r="H169" t="str">
            <v>SASH RR DR CENTER LH</v>
          </cell>
        </row>
        <row r="170">
          <cell r="D170">
            <v>22331</v>
          </cell>
          <cell r="E170" t="str">
            <v>PW 830702 (R)</v>
          </cell>
          <cell r="F170">
            <v>150</v>
          </cell>
          <cell r="G170">
            <v>0</v>
          </cell>
          <cell r="H170" t="str">
            <v>SASH RR DR CENTER RH</v>
          </cell>
        </row>
        <row r="171">
          <cell r="D171">
            <v>22332</v>
          </cell>
          <cell r="E171" t="str">
            <v>PW 533078</v>
          </cell>
          <cell r="F171">
            <v>90</v>
          </cell>
          <cell r="G171">
            <v>0</v>
          </cell>
          <cell r="H171" t="str">
            <v>SASH ASSY FR DR LH</v>
          </cell>
        </row>
        <row r="172">
          <cell r="D172">
            <v>22332</v>
          </cell>
          <cell r="E172" t="str">
            <v>PW 533080</v>
          </cell>
          <cell r="F172">
            <v>90</v>
          </cell>
          <cell r="G172">
            <v>0</v>
          </cell>
          <cell r="H172" t="str">
            <v>SASH ASSY RR DR LH</v>
          </cell>
        </row>
        <row r="173">
          <cell r="D173">
            <v>22333</v>
          </cell>
          <cell r="E173" t="str">
            <v>PW 533079</v>
          </cell>
          <cell r="F173">
            <v>90</v>
          </cell>
          <cell r="G173">
            <v>0</v>
          </cell>
          <cell r="H173" t="str">
            <v>SASH ASSY FR DR RH</v>
          </cell>
        </row>
        <row r="174">
          <cell r="D174">
            <v>22333</v>
          </cell>
          <cell r="E174" t="str">
            <v>PW 533081</v>
          </cell>
          <cell r="F174">
            <v>90</v>
          </cell>
          <cell r="G174">
            <v>0</v>
          </cell>
          <cell r="H174" t="str">
            <v>SASH ASSY RR DR RH</v>
          </cell>
        </row>
        <row r="175">
          <cell r="D175">
            <v>22334</v>
          </cell>
          <cell r="E175" t="str">
            <v>PW 533078</v>
          </cell>
          <cell r="F175">
            <v>30</v>
          </cell>
          <cell r="G175">
            <v>0</v>
          </cell>
          <cell r="H175" t="str">
            <v>SASH ASSY FR DR LH</v>
          </cell>
        </row>
        <row r="176">
          <cell r="D176">
            <v>22334</v>
          </cell>
          <cell r="E176" t="str">
            <v>PW 533079</v>
          </cell>
          <cell r="F176">
            <v>60</v>
          </cell>
          <cell r="G176">
            <v>0</v>
          </cell>
          <cell r="H176" t="str">
            <v>SASH ASSY FR DR RH</v>
          </cell>
        </row>
        <row r="177">
          <cell r="D177">
            <v>22334</v>
          </cell>
          <cell r="E177" t="str">
            <v>PW 533080</v>
          </cell>
          <cell r="F177">
            <v>60</v>
          </cell>
          <cell r="G177">
            <v>0</v>
          </cell>
          <cell r="H177" t="str">
            <v>SASH ASSY RR DR LH</v>
          </cell>
        </row>
        <row r="178">
          <cell r="D178">
            <v>22334</v>
          </cell>
          <cell r="E178" t="str">
            <v>PW 533081</v>
          </cell>
          <cell r="F178">
            <v>30</v>
          </cell>
          <cell r="G178">
            <v>0</v>
          </cell>
          <cell r="H178" t="str">
            <v>SASH ASSY RR DR RH</v>
          </cell>
        </row>
        <row r="179">
          <cell r="D179">
            <v>22335</v>
          </cell>
          <cell r="E179" t="str">
            <v>PW 830779</v>
          </cell>
          <cell r="F179">
            <v>90</v>
          </cell>
          <cell r="G179">
            <v>0</v>
          </cell>
          <cell r="H179" t="str">
            <v>SASH ASSY FR DR LH</v>
          </cell>
        </row>
        <row r="180">
          <cell r="D180">
            <v>22335</v>
          </cell>
          <cell r="E180" t="str">
            <v>PW 830780</v>
          </cell>
          <cell r="F180">
            <v>60</v>
          </cell>
          <cell r="G180">
            <v>0</v>
          </cell>
          <cell r="H180" t="str">
            <v>SASH ASSY FR DR RH</v>
          </cell>
        </row>
        <row r="181">
          <cell r="D181">
            <v>22335</v>
          </cell>
          <cell r="E181" t="str">
            <v>PW 830683</v>
          </cell>
          <cell r="F181">
            <v>60</v>
          </cell>
          <cell r="G181">
            <v>0</v>
          </cell>
          <cell r="H181" t="str">
            <v>SASH ASSY RR DR LH</v>
          </cell>
        </row>
        <row r="182">
          <cell r="D182">
            <v>22335</v>
          </cell>
          <cell r="E182" t="str">
            <v>PW 830684</v>
          </cell>
          <cell r="F182">
            <v>60</v>
          </cell>
          <cell r="G182">
            <v>0</v>
          </cell>
          <cell r="H182" t="str">
            <v>SASH ASSY RR DR RH</v>
          </cell>
        </row>
        <row r="183">
          <cell r="D183">
            <v>22336</v>
          </cell>
          <cell r="E183" t="str">
            <v>MB 819527</v>
          </cell>
          <cell r="F183">
            <v>270</v>
          </cell>
          <cell r="G183">
            <v>0</v>
          </cell>
          <cell r="H183" t="str">
            <v>SASH REAR DOOR CENTER LH</v>
          </cell>
        </row>
        <row r="184">
          <cell r="D184">
            <v>22336</v>
          </cell>
          <cell r="E184" t="str">
            <v>MB 819528</v>
          </cell>
          <cell r="F184">
            <v>270</v>
          </cell>
          <cell r="G184">
            <v>0</v>
          </cell>
          <cell r="H184" t="str">
            <v>SASH REAR DOOR CENTER RH</v>
          </cell>
        </row>
        <row r="185">
          <cell r="D185">
            <v>22336</v>
          </cell>
          <cell r="E185" t="str">
            <v>MR 106081</v>
          </cell>
          <cell r="F185">
            <v>270</v>
          </cell>
          <cell r="G185">
            <v>0</v>
          </cell>
          <cell r="H185" t="str">
            <v>SASH FRONT DOOR LOWER RR LH</v>
          </cell>
        </row>
        <row r="186">
          <cell r="D186">
            <v>22336</v>
          </cell>
          <cell r="E186" t="str">
            <v>MR 106082</v>
          </cell>
          <cell r="F186">
            <v>270</v>
          </cell>
          <cell r="G186">
            <v>0</v>
          </cell>
          <cell r="H186" t="str">
            <v>SASH FRONT DOOR LOWER RR RH</v>
          </cell>
        </row>
        <row r="187">
          <cell r="D187">
            <v>22337</v>
          </cell>
          <cell r="E187" t="str">
            <v>PW 830702 (R)</v>
          </cell>
          <cell r="F187">
            <v>75</v>
          </cell>
          <cell r="G187">
            <v>0</v>
          </cell>
          <cell r="H187" t="str">
            <v>SASH RR DR CENTER RH</v>
          </cell>
        </row>
        <row r="188">
          <cell r="D188">
            <v>22337</v>
          </cell>
          <cell r="E188" t="str">
            <v>PW 830701 (R)</v>
          </cell>
          <cell r="F188">
            <v>150</v>
          </cell>
          <cell r="G188">
            <v>0</v>
          </cell>
          <cell r="H188" t="str">
            <v>SASH RR DR CENTER LH</v>
          </cell>
        </row>
        <row r="189">
          <cell r="D189">
            <v>22338</v>
          </cell>
          <cell r="E189" t="str">
            <v>PW 830779</v>
          </cell>
          <cell r="F189">
            <v>30</v>
          </cell>
          <cell r="G189">
            <v>0</v>
          </cell>
          <cell r="H189" t="str">
            <v>SASH ASSY FR DR LH</v>
          </cell>
        </row>
        <row r="190">
          <cell r="D190">
            <v>22338</v>
          </cell>
          <cell r="E190" t="str">
            <v>PW 830780</v>
          </cell>
          <cell r="F190">
            <v>30</v>
          </cell>
          <cell r="G190">
            <v>0</v>
          </cell>
          <cell r="H190" t="str">
            <v>SASH ASSY FR DR RH</v>
          </cell>
        </row>
        <row r="191">
          <cell r="D191">
            <v>22338</v>
          </cell>
          <cell r="E191" t="str">
            <v>PW 830683</v>
          </cell>
          <cell r="F191">
            <v>60</v>
          </cell>
          <cell r="G191">
            <v>0</v>
          </cell>
          <cell r="H191" t="str">
            <v>SASH ASSY RR DR LH</v>
          </cell>
        </row>
        <row r="192">
          <cell r="D192">
            <v>22338</v>
          </cell>
          <cell r="E192" t="str">
            <v>PW 830684</v>
          </cell>
          <cell r="F192">
            <v>60</v>
          </cell>
          <cell r="G192">
            <v>0</v>
          </cell>
          <cell r="H192" t="str">
            <v>SASH ASSY RR DR RH</v>
          </cell>
        </row>
        <row r="193">
          <cell r="D193">
            <v>22339</v>
          </cell>
          <cell r="E193" t="str">
            <v>PW 830779</v>
          </cell>
          <cell r="F193">
            <v>30</v>
          </cell>
          <cell r="G193">
            <v>0</v>
          </cell>
          <cell r="H193" t="str">
            <v>SASH ASSY FR DR LH</v>
          </cell>
        </row>
        <row r="194">
          <cell r="D194">
            <v>22339</v>
          </cell>
          <cell r="E194" t="str">
            <v>PW 830780</v>
          </cell>
          <cell r="F194">
            <v>60</v>
          </cell>
          <cell r="G194">
            <v>0</v>
          </cell>
          <cell r="H194" t="str">
            <v>SASH ASSY FR DR RH</v>
          </cell>
        </row>
        <row r="195">
          <cell r="D195">
            <v>22339</v>
          </cell>
          <cell r="E195" t="str">
            <v>PW 830683</v>
          </cell>
          <cell r="F195">
            <v>30</v>
          </cell>
          <cell r="G195">
            <v>0</v>
          </cell>
          <cell r="H195" t="str">
            <v>SASH ASSY RR DR LH</v>
          </cell>
        </row>
        <row r="196">
          <cell r="D196">
            <v>22339</v>
          </cell>
          <cell r="E196" t="str">
            <v>PW 830684</v>
          </cell>
          <cell r="F196">
            <v>30</v>
          </cell>
          <cell r="G196">
            <v>0</v>
          </cell>
          <cell r="H196" t="str">
            <v>SASH ASSY RR DR RH</v>
          </cell>
        </row>
        <row r="197">
          <cell r="D197">
            <v>22340</v>
          </cell>
          <cell r="E197" t="str">
            <v>PW 533078</v>
          </cell>
          <cell r="F197">
            <v>90</v>
          </cell>
          <cell r="G197">
            <v>0</v>
          </cell>
          <cell r="H197" t="str">
            <v>SASH ASSY FR DR LH</v>
          </cell>
        </row>
        <row r="198">
          <cell r="D198">
            <v>22340</v>
          </cell>
          <cell r="E198" t="str">
            <v>PW 533079</v>
          </cell>
          <cell r="F198">
            <v>30</v>
          </cell>
          <cell r="G198">
            <v>0</v>
          </cell>
          <cell r="H198" t="str">
            <v>SASH ASSY FR DR RH</v>
          </cell>
        </row>
        <row r="199">
          <cell r="D199">
            <v>22340</v>
          </cell>
          <cell r="E199" t="str">
            <v>PW 533080</v>
          </cell>
          <cell r="F199">
            <v>30</v>
          </cell>
          <cell r="G199">
            <v>0</v>
          </cell>
          <cell r="H199" t="str">
            <v>SASH ASSY RR DR LH</v>
          </cell>
        </row>
        <row r="200">
          <cell r="D200">
            <v>22340</v>
          </cell>
          <cell r="E200" t="str">
            <v>PW 533081</v>
          </cell>
          <cell r="F200">
            <v>30</v>
          </cell>
          <cell r="G200">
            <v>0</v>
          </cell>
          <cell r="H200" t="str">
            <v>SASH ASSY RR DR RH</v>
          </cell>
        </row>
        <row r="201">
          <cell r="D201">
            <v>22341</v>
          </cell>
          <cell r="E201" t="str">
            <v>PW 533078</v>
          </cell>
          <cell r="F201">
            <v>90</v>
          </cell>
          <cell r="G201">
            <v>0</v>
          </cell>
          <cell r="H201" t="str">
            <v>SASH ASSY FR DR LH</v>
          </cell>
        </row>
        <row r="202">
          <cell r="D202">
            <v>22341</v>
          </cell>
          <cell r="E202" t="str">
            <v>PW 533080</v>
          </cell>
          <cell r="F202">
            <v>90</v>
          </cell>
          <cell r="G202">
            <v>0</v>
          </cell>
          <cell r="H202" t="str">
            <v>SASH ASSY RR DR LH</v>
          </cell>
        </row>
        <row r="203">
          <cell r="D203">
            <v>22342</v>
          </cell>
          <cell r="E203" t="str">
            <v>PW 533079</v>
          </cell>
          <cell r="F203">
            <v>90</v>
          </cell>
          <cell r="G203">
            <v>0</v>
          </cell>
          <cell r="H203" t="str">
            <v>SASH ASSY FR DR RH</v>
          </cell>
        </row>
        <row r="204">
          <cell r="D204">
            <v>22342</v>
          </cell>
          <cell r="E204" t="str">
            <v>PW 533081</v>
          </cell>
          <cell r="F204">
            <v>90</v>
          </cell>
          <cell r="G204">
            <v>0</v>
          </cell>
          <cell r="H204" t="str">
            <v>SASH ASSY RR DR RH</v>
          </cell>
        </row>
        <row r="205">
          <cell r="D205">
            <v>22343</v>
          </cell>
          <cell r="E205" t="str">
            <v>PW 830779</v>
          </cell>
          <cell r="F205">
            <v>60</v>
          </cell>
          <cell r="G205">
            <v>0</v>
          </cell>
          <cell r="H205" t="str">
            <v>SASH ASSY FR DR LH</v>
          </cell>
        </row>
        <row r="206">
          <cell r="D206">
            <v>22343</v>
          </cell>
          <cell r="E206" t="str">
            <v>PW 830780</v>
          </cell>
          <cell r="F206">
            <v>60</v>
          </cell>
          <cell r="G206">
            <v>0</v>
          </cell>
          <cell r="H206" t="str">
            <v>SASH ASSY FR DR RH</v>
          </cell>
        </row>
        <row r="207">
          <cell r="D207">
            <v>22343</v>
          </cell>
          <cell r="E207" t="str">
            <v>PW 830683</v>
          </cell>
          <cell r="F207">
            <v>60</v>
          </cell>
          <cell r="G207">
            <v>0</v>
          </cell>
          <cell r="H207" t="str">
            <v>SASH ASSY RR DR LH</v>
          </cell>
        </row>
        <row r="208">
          <cell r="D208">
            <v>22343</v>
          </cell>
          <cell r="E208" t="str">
            <v>PW 830684</v>
          </cell>
          <cell r="F208">
            <v>60</v>
          </cell>
          <cell r="G208">
            <v>0</v>
          </cell>
          <cell r="H208" t="str">
            <v>SASH ASSY RR DR RH</v>
          </cell>
        </row>
        <row r="209">
          <cell r="D209">
            <v>22344</v>
          </cell>
          <cell r="E209" t="str">
            <v>PW 533078</v>
          </cell>
          <cell r="F209">
            <v>90</v>
          </cell>
          <cell r="G209">
            <v>0</v>
          </cell>
          <cell r="H209" t="str">
            <v>SASH ASSY FR DR LH</v>
          </cell>
        </row>
        <row r="210">
          <cell r="D210">
            <v>22344</v>
          </cell>
          <cell r="E210" t="str">
            <v>PW 533080</v>
          </cell>
          <cell r="F210">
            <v>90</v>
          </cell>
          <cell r="G210">
            <v>0</v>
          </cell>
          <cell r="H210" t="str">
            <v>SASH ASSY RR DR LH</v>
          </cell>
        </row>
        <row r="211">
          <cell r="D211">
            <v>22345</v>
          </cell>
          <cell r="E211" t="str">
            <v>M67041-87203</v>
          </cell>
          <cell r="F211">
            <v>60</v>
          </cell>
          <cell r="G211">
            <v>0</v>
          </cell>
          <cell r="H211" t="str">
            <v>FRONT DOOR SASH RH</v>
          </cell>
        </row>
        <row r="212">
          <cell r="D212">
            <v>22345</v>
          </cell>
          <cell r="E212" t="str">
            <v>M67042-87203</v>
          </cell>
          <cell r="F212">
            <v>60</v>
          </cell>
          <cell r="G212">
            <v>0</v>
          </cell>
          <cell r="H212" t="str">
            <v>FRONT DOOR SASH LH</v>
          </cell>
        </row>
        <row r="213">
          <cell r="D213">
            <v>22345</v>
          </cell>
          <cell r="E213" t="str">
            <v>M67043-87204</v>
          </cell>
          <cell r="F213">
            <v>60</v>
          </cell>
          <cell r="G213">
            <v>0</v>
          </cell>
          <cell r="H213" t="str">
            <v>REAR DOOR SASH RH</v>
          </cell>
        </row>
        <row r="214">
          <cell r="D214">
            <v>22345</v>
          </cell>
          <cell r="E214" t="str">
            <v>M67044-87204</v>
          </cell>
          <cell r="F214">
            <v>60</v>
          </cell>
          <cell r="G214">
            <v>0</v>
          </cell>
          <cell r="H214" t="str">
            <v>REAR DOOR SASH LH</v>
          </cell>
        </row>
        <row r="215">
          <cell r="D215">
            <v>22345</v>
          </cell>
          <cell r="E215" t="str">
            <v>M67181-87201</v>
          </cell>
          <cell r="F215">
            <v>1000</v>
          </cell>
          <cell r="G215">
            <v>0</v>
          </cell>
          <cell r="H215" t="str">
            <v>RETAINER DOOR HINGE</v>
          </cell>
        </row>
        <row r="216">
          <cell r="D216">
            <v>22345</v>
          </cell>
          <cell r="E216" t="str">
            <v>M67333-87203</v>
          </cell>
          <cell r="F216">
            <v>1000</v>
          </cell>
          <cell r="G216">
            <v>0</v>
          </cell>
          <cell r="H216" t="str">
            <v>REINFORCEMENT DOOR CHECK</v>
          </cell>
        </row>
        <row r="217">
          <cell r="D217">
            <v>22346</v>
          </cell>
          <cell r="E217" t="str">
            <v>M67041-87203</v>
          </cell>
          <cell r="F217">
            <v>60</v>
          </cell>
          <cell r="G217">
            <v>0</v>
          </cell>
          <cell r="H217" t="str">
            <v>FRONT DOOR SASH RH</v>
          </cell>
        </row>
        <row r="218">
          <cell r="D218">
            <v>22346</v>
          </cell>
          <cell r="E218" t="str">
            <v>M67042-87203</v>
          </cell>
          <cell r="F218">
            <v>90</v>
          </cell>
          <cell r="G218">
            <v>0</v>
          </cell>
          <cell r="H218" t="str">
            <v>FRONT DOOR SASH LH</v>
          </cell>
        </row>
        <row r="219">
          <cell r="D219">
            <v>22346</v>
          </cell>
          <cell r="E219" t="str">
            <v>M67043-87204</v>
          </cell>
          <cell r="F219">
            <v>60</v>
          </cell>
          <cell r="G219">
            <v>0</v>
          </cell>
          <cell r="H219" t="str">
            <v>REAR DOOR SASH RH</v>
          </cell>
        </row>
        <row r="220">
          <cell r="D220">
            <v>22346</v>
          </cell>
          <cell r="E220" t="str">
            <v>M67044-87204</v>
          </cell>
          <cell r="F220">
            <v>60</v>
          </cell>
          <cell r="G220">
            <v>0</v>
          </cell>
          <cell r="H220" t="str">
            <v>REAR DOOR SASH LH</v>
          </cell>
        </row>
        <row r="221">
          <cell r="D221">
            <v>22347</v>
          </cell>
          <cell r="E221" t="str">
            <v>PW 533078</v>
          </cell>
          <cell r="F221">
            <v>60</v>
          </cell>
          <cell r="G221">
            <v>0</v>
          </cell>
          <cell r="H221" t="str">
            <v>SASH ASSY FR DR LH</v>
          </cell>
        </row>
        <row r="222">
          <cell r="D222">
            <v>22347</v>
          </cell>
          <cell r="E222" t="str">
            <v>PW 533080</v>
          </cell>
          <cell r="F222">
            <v>90</v>
          </cell>
          <cell r="G222">
            <v>0</v>
          </cell>
          <cell r="H222" t="str">
            <v>SASH ASSY RR DR LH</v>
          </cell>
        </row>
        <row r="223">
          <cell r="D223">
            <v>22348</v>
          </cell>
          <cell r="E223" t="str">
            <v>PW 533079</v>
          </cell>
          <cell r="F223">
            <v>90</v>
          </cell>
          <cell r="G223">
            <v>0</v>
          </cell>
          <cell r="H223" t="str">
            <v>SASH ASSY FR DR RH</v>
          </cell>
        </row>
        <row r="224">
          <cell r="D224">
            <v>22348</v>
          </cell>
          <cell r="E224" t="str">
            <v>PW 533081</v>
          </cell>
          <cell r="F224">
            <v>90</v>
          </cell>
          <cell r="G224">
            <v>0</v>
          </cell>
          <cell r="H224" t="str">
            <v>SASH ASSY RR DR RH</v>
          </cell>
        </row>
        <row r="225">
          <cell r="D225">
            <v>22349</v>
          </cell>
          <cell r="E225" t="str">
            <v>PW 533079</v>
          </cell>
          <cell r="F225">
            <v>90</v>
          </cell>
          <cell r="G225">
            <v>0</v>
          </cell>
          <cell r="H225" t="str">
            <v>SASH ASSY FR DR RH</v>
          </cell>
        </row>
        <row r="226">
          <cell r="D226">
            <v>22349</v>
          </cell>
          <cell r="E226" t="str">
            <v>PW 533081</v>
          </cell>
          <cell r="F226">
            <v>90</v>
          </cell>
          <cell r="G226">
            <v>0</v>
          </cell>
          <cell r="H226" t="str">
            <v>SASH ASSY RR DR RH</v>
          </cell>
        </row>
        <row r="227">
          <cell r="D227">
            <v>22351</v>
          </cell>
          <cell r="E227" t="str">
            <v>MB 819527</v>
          </cell>
          <cell r="F227">
            <v>210</v>
          </cell>
          <cell r="G227">
            <v>0</v>
          </cell>
          <cell r="H227" t="str">
            <v>SASH REAR DOOR CENTER LH</v>
          </cell>
        </row>
        <row r="228">
          <cell r="D228">
            <v>22351</v>
          </cell>
          <cell r="E228" t="str">
            <v>MB 819528</v>
          </cell>
          <cell r="F228">
            <v>120</v>
          </cell>
          <cell r="G228">
            <v>0</v>
          </cell>
          <cell r="H228" t="str">
            <v>SASH REAR DOOR CENTER RH</v>
          </cell>
        </row>
        <row r="229">
          <cell r="D229">
            <v>22351</v>
          </cell>
          <cell r="E229" t="str">
            <v>MR 106081</v>
          </cell>
          <cell r="F229">
            <v>180</v>
          </cell>
          <cell r="G229">
            <v>0</v>
          </cell>
          <cell r="H229" t="str">
            <v>SASH FRONT DOOR LOWER RR LH</v>
          </cell>
        </row>
        <row r="230">
          <cell r="D230">
            <v>22351</v>
          </cell>
          <cell r="E230" t="str">
            <v>MR 106082</v>
          </cell>
          <cell r="F230">
            <v>270</v>
          </cell>
          <cell r="G230">
            <v>0</v>
          </cell>
          <cell r="H230" t="str">
            <v>SASH FRONT DOOR LOWER RR RH</v>
          </cell>
        </row>
        <row r="231">
          <cell r="D231">
            <v>22355</v>
          </cell>
          <cell r="E231" t="str">
            <v>PW 830701 (R)</v>
          </cell>
          <cell r="F231">
            <v>150</v>
          </cell>
          <cell r="G231">
            <v>0</v>
          </cell>
          <cell r="H231" t="str">
            <v>SASH RR DR CENTER LH</v>
          </cell>
        </row>
        <row r="232">
          <cell r="D232">
            <v>22355</v>
          </cell>
          <cell r="E232" t="str">
            <v>PW 830702 (R)</v>
          </cell>
          <cell r="F232">
            <v>150</v>
          </cell>
          <cell r="G232">
            <v>0</v>
          </cell>
          <cell r="H232" t="str">
            <v>SASH RR DR CENTER RH</v>
          </cell>
        </row>
        <row r="233">
          <cell r="D233">
            <v>22356</v>
          </cell>
          <cell r="E233" t="str">
            <v>PW 830779</v>
          </cell>
          <cell r="F233">
            <v>60</v>
          </cell>
          <cell r="G233">
            <v>0</v>
          </cell>
          <cell r="H233" t="str">
            <v>SASH ASSY FR DR LH</v>
          </cell>
        </row>
        <row r="234">
          <cell r="D234">
            <v>22356</v>
          </cell>
          <cell r="E234" t="str">
            <v>PW 830780</v>
          </cell>
          <cell r="F234">
            <v>60</v>
          </cell>
          <cell r="G234">
            <v>0</v>
          </cell>
          <cell r="H234" t="str">
            <v>SASH ASSY FR DR RH</v>
          </cell>
        </row>
        <row r="235">
          <cell r="D235">
            <v>22356</v>
          </cell>
          <cell r="E235" t="str">
            <v>PW 830683</v>
          </cell>
          <cell r="F235">
            <v>60</v>
          </cell>
          <cell r="G235">
            <v>0</v>
          </cell>
          <cell r="H235" t="str">
            <v>SASH ASSY RR DR LH</v>
          </cell>
        </row>
        <row r="236">
          <cell r="D236">
            <v>22356</v>
          </cell>
          <cell r="E236" t="str">
            <v>PW 830684</v>
          </cell>
          <cell r="F236">
            <v>60</v>
          </cell>
          <cell r="G236">
            <v>0</v>
          </cell>
          <cell r="H236" t="str">
            <v>SASH ASSY RR DR RH</v>
          </cell>
        </row>
        <row r="237">
          <cell r="D237">
            <v>22357</v>
          </cell>
          <cell r="E237" t="str">
            <v>M67041-87203</v>
          </cell>
          <cell r="F237">
            <v>60</v>
          </cell>
          <cell r="G237">
            <v>0</v>
          </cell>
          <cell r="H237" t="str">
            <v>FRONT DOOR SASH RH</v>
          </cell>
        </row>
        <row r="238">
          <cell r="D238">
            <v>22357</v>
          </cell>
          <cell r="E238" t="str">
            <v>M67042-87203</v>
          </cell>
          <cell r="F238">
            <v>60</v>
          </cell>
          <cell r="G238">
            <v>0</v>
          </cell>
          <cell r="H238" t="str">
            <v>FRONT DOOR SASH LH</v>
          </cell>
        </row>
        <row r="239">
          <cell r="D239">
            <v>22357</v>
          </cell>
          <cell r="E239" t="str">
            <v>M67043-87204</v>
          </cell>
          <cell r="F239">
            <v>60</v>
          </cell>
          <cell r="G239">
            <v>0</v>
          </cell>
          <cell r="H239" t="str">
            <v>REAR DOOR SASH RH</v>
          </cell>
        </row>
        <row r="240">
          <cell r="D240">
            <v>22357</v>
          </cell>
          <cell r="E240" t="str">
            <v>M67044-87204</v>
          </cell>
          <cell r="F240">
            <v>60</v>
          </cell>
          <cell r="G240">
            <v>0</v>
          </cell>
          <cell r="H240" t="str">
            <v>REAR DOOR SASH LH</v>
          </cell>
        </row>
        <row r="241">
          <cell r="D241">
            <v>22357</v>
          </cell>
          <cell r="E241" t="str">
            <v>M67181-87201</v>
          </cell>
          <cell r="F241">
            <v>1000</v>
          </cell>
          <cell r="G241">
            <v>0</v>
          </cell>
          <cell r="H241" t="str">
            <v>RETAINER DOOR HINGE</v>
          </cell>
        </row>
        <row r="242">
          <cell r="D242">
            <v>22358</v>
          </cell>
          <cell r="E242" t="str">
            <v>M67041-87203</v>
          </cell>
          <cell r="F242">
            <v>90</v>
          </cell>
          <cell r="G242">
            <v>0</v>
          </cell>
          <cell r="H242" t="str">
            <v>FRONT DOOR SASH RH</v>
          </cell>
        </row>
        <row r="243">
          <cell r="D243">
            <v>22358</v>
          </cell>
          <cell r="E243" t="str">
            <v>M67042-87203</v>
          </cell>
          <cell r="F243">
            <v>90</v>
          </cell>
          <cell r="G243">
            <v>0</v>
          </cell>
          <cell r="H243" t="str">
            <v>FRONT DOOR SASH LH</v>
          </cell>
        </row>
        <row r="244">
          <cell r="D244">
            <v>22358</v>
          </cell>
          <cell r="E244" t="str">
            <v>M67043-87204</v>
          </cell>
          <cell r="F244">
            <v>60</v>
          </cell>
          <cell r="G244">
            <v>0</v>
          </cell>
          <cell r="H244" t="str">
            <v>REAR DOOR SASH RH</v>
          </cell>
        </row>
        <row r="245">
          <cell r="D245">
            <v>22358</v>
          </cell>
          <cell r="E245" t="str">
            <v>M67044-87204</v>
          </cell>
          <cell r="F245">
            <v>60</v>
          </cell>
          <cell r="G245">
            <v>0</v>
          </cell>
          <cell r="H245" t="str">
            <v>REAR DOOR SASH LH</v>
          </cell>
        </row>
        <row r="246">
          <cell r="D246">
            <v>22359</v>
          </cell>
          <cell r="E246" t="str">
            <v>PW 533079</v>
          </cell>
          <cell r="F246">
            <v>90</v>
          </cell>
          <cell r="G246">
            <v>0</v>
          </cell>
          <cell r="H246" t="str">
            <v>SASH ASSY FR DR RH</v>
          </cell>
        </row>
        <row r="247">
          <cell r="D247">
            <v>22359</v>
          </cell>
          <cell r="E247" t="str">
            <v>PW 533081</v>
          </cell>
          <cell r="F247">
            <v>90</v>
          </cell>
          <cell r="G247">
            <v>0</v>
          </cell>
          <cell r="H247" t="str">
            <v>SASH ASSY RR DR RH</v>
          </cell>
        </row>
        <row r="248">
          <cell r="D248">
            <v>22360</v>
          </cell>
          <cell r="E248" t="str">
            <v>PW 533078</v>
          </cell>
          <cell r="F248">
            <v>90</v>
          </cell>
          <cell r="G248">
            <v>0</v>
          </cell>
          <cell r="H248" t="str">
            <v>SASH ASSY FR DR LH</v>
          </cell>
        </row>
        <row r="249">
          <cell r="D249">
            <v>22360</v>
          </cell>
          <cell r="E249" t="str">
            <v>PW 533080</v>
          </cell>
          <cell r="F249">
            <v>90</v>
          </cell>
          <cell r="G249">
            <v>0</v>
          </cell>
          <cell r="H249" t="str">
            <v>SASH ASSY RR DR LH</v>
          </cell>
        </row>
        <row r="250">
          <cell r="D250">
            <v>22361</v>
          </cell>
          <cell r="E250" t="str">
            <v>PW 533078</v>
          </cell>
          <cell r="F250">
            <v>30</v>
          </cell>
          <cell r="G250">
            <v>0</v>
          </cell>
          <cell r="H250" t="str">
            <v>SASH ASSY FR DR LH</v>
          </cell>
        </row>
        <row r="251">
          <cell r="D251">
            <v>22361</v>
          </cell>
          <cell r="E251" t="str">
            <v>PW 533079</v>
          </cell>
          <cell r="F251">
            <v>60</v>
          </cell>
          <cell r="G251">
            <v>0</v>
          </cell>
          <cell r="H251" t="str">
            <v>SASH ASSY FR DR RH</v>
          </cell>
        </row>
        <row r="252">
          <cell r="D252">
            <v>22361</v>
          </cell>
          <cell r="E252" t="str">
            <v>PW 533080</v>
          </cell>
          <cell r="F252">
            <v>60</v>
          </cell>
          <cell r="G252">
            <v>0</v>
          </cell>
          <cell r="H252" t="str">
            <v>SASH ASSY RR DR LH</v>
          </cell>
        </row>
        <row r="253">
          <cell r="D253">
            <v>22361</v>
          </cell>
          <cell r="E253" t="str">
            <v>PW 533081</v>
          </cell>
          <cell r="F253">
            <v>30</v>
          </cell>
          <cell r="G253">
            <v>0</v>
          </cell>
          <cell r="H253" t="str">
            <v>SASH ASSY RR DR RH</v>
          </cell>
        </row>
        <row r="254">
          <cell r="D254">
            <v>22362</v>
          </cell>
          <cell r="E254" t="str">
            <v>PW 830779</v>
          </cell>
          <cell r="F254">
            <v>60</v>
          </cell>
          <cell r="G254">
            <v>0</v>
          </cell>
          <cell r="H254" t="str">
            <v>SASH ASSY FR DR LH</v>
          </cell>
        </row>
        <row r="255">
          <cell r="D255">
            <v>22362</v>
          </cell>
          <cell r="E255" t="str">
            <v>PW 830780</v>
          </cell>
          <cell r="F255">
            <v>60</v>
          </cell>
          <cell r="G255">
            <v>0</v>
          </cell>
          <cell r="H255" t="str">
            <v>SASH ASSY FR DR RH</v>
          </cell>
        </row>
        <row r="256">
          <cell r="D256">
            <v>22362</v>
          </cell>
          <cell r="E256" t="str">
            <v>PW 830683</v>
          </cell>
          <cell r="F256">
            <v>60</v>
          </cell>
          <cell r="G256">
            <v>0</v>
          </cell>
          <cell r="H256" t="str">
            <v>SASH ASSY RR DR LH</v>
          </cell>
        </row>
        <row r="257">
          <cell r="D257">
            <v>22362</v>
          </cell>
          <cell r="E257" t="str">
            <v>PW 830684</v>
          </cell>
          <cell r="F257">
            <v>60</v>
          </cell>
          <cell r="G257">
            <v>0</v>
          </cell>
          <cell r="H257" t="str">
            <v>SASH ASSY RR DR RH</v>
          </cell>
        </row>
        <row r="258">
          <cell r="D258">
            <v>22363</v>
          </cell>
          <cell r="E258" t="str">
            <v>PW 830701 (R)</v>
          </cell>
          <cell r="F258">
            <v>150</v>
          </cell>
          <cell r="G258">
            <v>0</v>
          </cell>
          <cell r="H258" t="str">
            <v>SASH RR DR CENTER LH</v>
          </cell>
        </row>
        <row r="259">
          <cell r="D259">
            <v>22363</v>
          </cell>
          <cell r="E259" t="str">
            <v>PW 830702 (R)</v>
          </cell>
          <cell r="F259">
            <v>150</v>
          </cell>
          <cell r="G259">
            <v>0</v>
          </cell>
          <cell r="H259" t="str">
            <v>SASH RR DR CENTER RH</v>
          </cell>
        </row>
        <row r="260">
          <cell r="D260">
            <v>22364</v>
          </cell>
          <cell r="E260" t="str">
            <v>MB 819527</v>
          </cell>
          <cell r="F260">
            <v>240</v>
          </cell>
          <cell r="G260">
            <v>0</v>
          </cell>
          <cell r="H260" t="str">
            <v>SASH REAR DOOR CENTER LH</v>
          </cell>
        </row>
        <row r="261">
          <cell r="D261">
            <v>22364</v>
          </cell>
          <cell r="E261" t="str">
            <v>MB 819528</v>
          </cell>
          <cell r="F261">
            <v>300</v>
          </cell>
          <cell r="G261">
            <v>0</v>
          </cell>
          <cell r="H261" t="str">
            <v>SASH REAR DOOR CENTER RH</v>
          </cell>
        </row>
        <row r="262">
          <cell r="D262">
            <v>22364</v>
          </cell>
          <cell r="E262" t="str">
            <v>MR 106081</v>
          </cell>
          <cell r="F262">
            <v>270</v>
          </cell>
          <cell r="G262">
            <v>0</v>
          </cell>
          <cell r="H262" t="str">
            <v>SASH FRONT DOOR LOWER RR LH</v>
          </cell>
        </row>
        <row r="263">
          <cell r="D263">
            <v>22364</v>
          </cell>
          <cell r="E263" t="str">
            <v>MR 106082</v>
          </cell>
          <cell r="F263">
            <v>270</v>
          </cell>
          <cell r="G263">
            <v>0</v>
          </cell>
          <cell r="H263" t="str">
            <v>SASH FRONT DOOR LOWER RR RH</v>
          </cell>
        </row>
        <row r="264">
          <cell r="D264">
            <v>22365</v>
          </cell>
          <cell r="E264" t="str">
            <v>PW 533078</v>
          </cell>
          <cell r="F264">
            <v>90</v>
          </cell>
          <cell r="G264">
            <v>0</v>
          </cell>
          <cell r="H264" t="str">
            <v>SASH ASSY FR DR LH</v>
          </cell>
        </row>
        <row r="265">
          <cell r="D265">
            <v>22365</v>
          </cell>
          <cell r="E265" t="str">
            <v>PW 533080</v>
          </cell>
          <cell r="F265">
            <v>90</v>
          </cell>
          <cell r="G265">
            <v>0</v>
          </cell>
          <cell r="H265" t="str">
            <v>SASH ASSY RR DR LH</v>
          </cell>
        </row>
        <row r="266">
          <cell r="D266">
            <v>22366</v>
          </cell>
          <cell r="E266" t="str">
            <v>PW 830779</v>
          </cell>
          <cell r="F266">
            <v>60</v>
          </cell>
          <cell r="G266">
            <v>0</v>
          </cell>
          <cell r="H266" t="str">
            <v>SASH ASSY FR DR LH</v>
          </cell>
        </row>
        <row r="267">
          <cell r="D267">
            <v>22366</v>
          </cell>
          <cell r="E267" t="str">
            <v>PW 830780</v>
          </cell>
          <cell r="F267">
            <v>60</v>
          </cell>
          <cell r="G267">
            <v>0</v>
          </cell>
          <cell r="H267" t="str">
            <v>SASH ASSY FR DR RH</v>
          </cell>
        </row>
        <row r="268">
          <cell r="D268">
            <v>22366</v>
          </cell>
          <cell r="E268" t="str">
            <v>PW 830683</v>
          </cell>
          <cell r="F268">
            <v>60</v>
          </cell>
          <cell r="G268">
            <v>0</v>
          </cell>
          <cell r="H268" t="str">
            <v>SASH ASSY RR DR LH</v>
          </cell>
        </row>
        <row r="269">
          <cell r="D269">
            <v>22366</v>
          </cell>
          <cell r="E269" t="str">
            <v>PW 830684</v>
          </cell>
          <cell r="F269">
            <v>60</v>
          </cell>
          <cell r="G269">
            <v>0</v>
          </cell>
          <cell r="H269" t="str">
            <v>SASH ASSY RR DR RH</v>
          </cell>
        </row>
        <row r="270">
          <cell r="D270">
            <v>22367</v>
          </cell>
          <cell r="E270" t="str">
            <v>PW 830779</v>
          </cell>
          <cell r="F270">
            <v>30</v>
          </cell>
          <cell r="G270">
            <v>0</v>
          </cell>
          <cell r="H270" t="str">
            <v>SASH ASSY FR DR LH</v>
          </cell>
        </row>
        <row r="271">
          <cell r="D271">
            <v>22367</v>
          </cell>
          <cell r="E271" t="str">
            <v>PW 830780</v>
          </cell>
          <cell r="F271">
            <v>30</v>
          </cell>
          <cell r="G271">
            <v>0</v>
          </cell>
          <cell r="H271" t="str">
            <v>SASH ASSY FR DR RH</v>
          </cell>
        </row>
        <row r="272">
          <cell r="D272">
            <v>22367</v>
          </cell>
          <cell r="E272" t="str">
            <v>PW 830683</v>
          </cell>
          <cell r="F272">
            <v>30</v>
          </cell>
          <cell r="G272">
            <v>0</v>
          </cell>
          <cell r="H272" t="str">
            <v>SASH ASSY RR DR LH</v>
          </cell>
        </row>
        <row r="273">
          <cell r="D273">
            <v>22367</v>
          </cell>
          <cell r="E273" t="str">
            <v>PW 830684</v>
          </cell>
          <cell r="F273">
            <v>30</v>
          </cell>
          <cell r="G273">
            <v>0</v>
          </cell>
          <cell r="H273" t="str">
            <v>SASH ASSY RR DR RH</v>
          </cell>
        </row>
        <row r="274">
          <cell r="D274">
            <v>22368</v>
          </cell>
          <cell r="E274" t="str">
            <v>PW 533078</v>
          </cell>
          <cell r="F274">
            <v>30</v>
          </cell>
          <cell r="G274">
            <v>0</v>
          </cell>
          <cell r="H274" t="str">
            <v>SASH ASSY FR DR LH</v>
          </cell>
        </row>
        <row r="275">
          <cell r="D275">
            <v>22368</v>
          </cell>
          <cell r="E275" t="str">
            <v>PW 533079</v>
          </cell>
          <cell r="F275">
            <v>60</v>
          </cell>
          <cell r="G275">
            <v>0</v>
          </cell>
          <cell r="H275" t="str">
            <v>SASH ASSY FR DR RH</v>
          </cell>
        </row>
        <row r="276">
          <cell r="D276">
            <v>22368</v>
          </cell>
          <cell r="E276" t="str">
            <v>PW 533081</v>
          </cell>
          <cell r="F276">
            <v>90</v>
          </cell>
          <cell r="G276">
            <v>0</v>
          </cell>
          <cell r="H276" t="str">
            <v>SASH ASSY RR DR RH</v>
          </cell>
        </row>
        <row r="277">
          <cell r="D277">
            <v>22369</v>
          </cell>
          <cell r="E277" t="str">
            <v>PW 533079</v>
          </cell>
          <cell r="F277">
            <v>90</v>
          </cell>
          <cell r="G277">
            <v>0</v>
          </cell>
          <cell r="H277" t="str">
            <v>SASH ASSY FR DR RH</v>
          </cell>
        </row>
        <row r="278">
          <cell r="D278">
            <v>22369</v>
          </cell>
          <cell r="E278" t="str">
            <v>PW 533081</v>
          </cell>
          <cell r="F278">
            <v>90</v>
          </cell>
          <cell r="G278">
            <v>0</v>
          </cell>
          <cell r="H278" t="str">
            <v>SASH ASSY RR DR RH</v>
          </cell>
        </row>
        <row r="279">
          <cell r="D279">
            <v>22370</v>
          </cell>
          <cell r="E279" t="str">
            <v>PW 533078</v>
          </cell>
          <cell r="F279">
            <v>90</v>
          </cell>
          <cell r="G279">
            <v>0</v>
          </cell>
          <cell r="H279" t="str">
            <v>SASH ASSY FR DR LH</v>
          </cell>
        </row>
        <row r="280">
          <cell r="D280">
            <v>22370</v>
          </cell>
          <cell r="E280" t="str">
            <v>PW 533080</v>
          </cell>
          <cell r="F280">
            <v>90</v>
          </cell>
          <cell r="G280">
            <v>0</v>
          </cell>
          <cell r="H280" t="str">
            <v>SASH ASSY RR DR LH</v>
          </cell>
        </row>
        <row r="281">
          <cell r="D281">
            <v>22371</v>
          </cell>
          <cell r="E281" t="str">
            <v>PW 830779</v>
          </cell>
          <cell r="F281">
            <v>60</v>
          </cell>
          <cell r="G281">
            <v>0</v>
          </cell>
          <cell r="H281" t="str">
            <v>SASH ASSY FR DR LH</v>
          </cell>
        </row>
        <row r="282">
          <cell r="D282">
            <v>22371</v>
          </cell>
          <cell r="E282" t="str">
            <v>PW 830780</v>
          </cell>
          <cell r="F282">
            <v>60</v>
          </cell>
          <cell r="G282">
            <v>0</v>
          </cell>
          <cell r="H282" t="str">
            <v>SASH ASSY FR DR RH</v>
          </cell>
        </row>
        <row r="283">
          <cell r="D283">
            <v>22371</v>
          </cell>
          <cell r="E283" t="str">
            <v>PW 830683</v>
          </cell>
          <cell r="F283">
            <v>60</v>
          </cell>
          <cell r="G283">
            <v>0</v>
          </cell>
          <cell r="H283" t="str">
            <v>SASH ASSY RR DR LH</v>
          </cell>
        </row>
        <row r="284">
          <cell r="D284">
            <v>22371</v>
          </cell>
          <cell r="E284" t="str">
            <v>PW 830684</v>
          </cell>
          <cell r="F284">
            <v>60</v>
          </cell>
          <cell r="G284">
            <v>0</v>
          </cell>
          <cell r="H284" t="str">
            <v>SASH ASSY RR DR RH</v>
          </cell>
        </row>
        <row r="285">
          <cell r="D285">
            <v>22372</v>
          </cell>
          <cell r="E285" t="str">
            <v>PW 533079</v>
          </cell>
          <cell r="F285">
            <v>90</v>
          </cell>
          <cell r="G285">
            <v>0</v>
          </cell>
          <cell r="H285" t="str">
            <v>SASH ASSY FR DR RH</v>
          </cell>
        </row>
        <row r="286">
          <cell r="D286">
            <v>22372</v>
          </cell>
          <cell r="E286" t="str">
            <v>PW 533081</v>
          </cell>
          <cell r="F286">
            <v>90</v>
          </cell>
          <cell r="G286">
            <v>0</v>
          </cell>
          <cell r="H286" t="str">
            <v>SASH ASSY RR DR RH</v>
          </cell>
        </row>
        <row r="287">
          <cell r="D287">
            <v>22373</v>
          </cell>
          <cell r="E287" t="str">
            <v>M67041-87203</v>
          </cell>
          <cell r="F287">
            <v>60</v>
          </cell>
          <cell r="G287">
            <v>0</v>
          </cell>
          <cell r="H287" t="str">
            <v>FRONT DOOR SASH RH</v>
          </cell>
        </row>
        <row r="288">
          <cell r="D288">
            <v>22373</v>
          </cell>
          <cell r="E288" t="str">
            <v>M67042-87203</v>
          </cell>
          <cell r="F288">
            <v>60</v>
          </cell>
          <cell r="G288">
            <v>0</v>
          </cell>
          <cell r="H288" t="str">
            <v>FRONT DOOR SASH LH</v>
          </cell>
        </row>
        <row r="289">
          <cell r="D289">
            <v>22373</v>
          </cell>
          <cell r="E289" t="str">
            <v>M67043-87204</v>
          </cell>
          <cell r="F289">
            <v>120</v>
          </cell>
          <cell r="G289">
            <v>0</v>
          </cell>
          <cell r="H289" t="str">
            <v>REAR DOOR SASH RH</v>
          </cell>
        </row>
        <row r="290">
          <cell r="D290">
            <v>22373</v>
          </cell>
          <cell r="E290" t="str">
            <v>M67044-87204</v>
          </cell>
          <cell r="F290">
            <v>120</v>
          </cell>
          <cell r="G290">
            <v>0</v>
          </cell>
          <cell r="H290" t="str">
            <v>REAR DOOR SASH LH</v>
          </cell>
        </row>
        <row r="291">
          <cell r="D291">
            <v>22373</v>
          </cell>
          <cell r="E291" t="str">
            <v>M67181-87201</v>
          </cell>
          <cell r="F291">
            <v>2000</v>
          </cell>
          <cell r="G291">
            <v>0</v>
          </cell>
          <cell r="H291" t="str">
            <v>RETAINER DOOR HINGE</v>
          </cell>
        </row>
        <row r="292">
          <cell r="D292">
            <v>22373</v>
          </cell>
          <cell r="E292" t="str">
            <v>M67333-87203</v>
          </cell>
          <cell r="F292">
            <v>500</v>
          </cell>
          <cell r="G292">
            <v>0</v>
          </cell>
          <cell r="H292" t="str">
            <v>REINFORCEMENT DOOR CHECK</v>
          </cell>
        </row>
        <row r="293">
          <cell r="D293">
            <v>22374</v>
          </cell>
          <cell r="E293" t="str">
            <v>M67041-87203</v>
          </cell>
          <cell r="F293">
            <v>90</v>
          </cell>
          <cell r="G293">
            <v>0</v>
          </cell>
          <cell r="H293" t="str">
            <v>FRONT DOOR SASH RH</v>
          </cell>
        </row>
        <row r="294">
          <cell r="D294">
            <v>22374</v>
          </cell>
          <cell r="E294" t="str">
            <v>M67042-87203</v>
          </cell>
          <cell r="F294">
            <v>90</v>
          </cell>
          <cell r="G294">
            <v>0</v>
          </cell>
          <cell r="H294" t="str">
            <v>FRONT DOOR SASH LH</v>
          </cell>
        </row>
        <row r="295">
          <cell r="D295">
            <v>22374</v>
          </cell>
          <cell r="E295" t="str">
            <v>M67043-87204</v>
          </cell>
          <cell r="F295">
            <v>120</v>
          </cell>
          <cell r="G295">
            <v>0</v>
          </cell>
          <cell r="H295" t="str">
            <v>REAR DOOR SASH RH</v>
          </cell>
        </row>
        <row r="296">
          <cell r="D296">
            <v>22375</v>
          </cell>
          <cell r="E296" t="str">
            <v>PW 533079</v>
          </cell>
          <cell r="F296">
            <v>90</v>
          </cell>
          <cell r="G296">
            <v>0</v>
          </cell>
          <cell r="H296" t="str">
            <v>SASH ASSY FR DR RH</v>
          </cell>
        </row>
        <row r="297">
          <cell r="D297">
            <v>22375</v>
          </cell>
          <cell r="E297" t="str">
            <v>PW 533081</v>
          </cell>
          <cell r="F297">
            <v>90</v>
          </cell>
          <cell r="G297">
            <v>0</v>
          </cell>
          <cell r="H297" t="str">
            <v>SASH ASSY RR DR RH</v>
          </cell>
        </row>
        <row r="298">
          <cell r="D298">
            <v>22376</v>
          </cell>
          <cell r="E298" t="str">
            <v>PW 533078</v>
          </cell>
          <cell r="F298">
            <v>90</v>
          </cell>
          <cell r="G298">
            <v>0</v>
          </cell>
          <cell r="H298" t="str">
            <v>SASH ASSY FR DR LH</v>
          </cell>
        </row>
        <row r="299">
          <cell r="D299">
            <v>22376</v>
          </cell>
          <cell r="E299" t="str">
            <v>PW 533080</v>
          </cell>
          <cell r="F299">
            <v>90</v>
          </cell>
          <cell r="G299">
            <v>0</v>
          </cell>
          <cell r="H299" t="str">
            <v>SASH ASSY RR DR LH</v>
          </cell>
        </row>
        <row r="300">
          <cell r="D300">
            <v>22377</v>
          </cell>
          <cell r="E300" t="str">
            <v>PW 533078</v>
          </cell>
          <cell r="F300">
            <v>90</v>
          </cell>
          <cell r="G300">
            <v>0</v>
          </cell>
          <cell r="H300" t="str">
            <v>SASH ASSY FR DR LH</v>
          </cell>
        </row>
        <row r="301">
          <cell r="D301">
            <v>22377</v>
          </cell>
          <cell r="E301" t="str">
            <v>PW 533080</v>
          </cell>
          <cell r="F301">
            <v>90</v>
          </cell>
          <cell r="G301">
            <v>0</v>
          </cell>
          <cell r="H301" t="str">
            <v>SASH ASSY RR DR LH</v>
          </cell>
        </row>
        <row r="302">
          <cell r="D302">
            <v>22378</v>
          </cell>
          <cell r="E302" t="str">
            <v>PW 830779</v>
          </cell>
          <cell r="F302">
            <v>60</v>
          </cell>
          <cell r="G302">
            <v>0</v>
          </cell>
          <cell r="H302" t="str">
            <v>SASH ASSY FR DR LH</v>
          </cell>
        </row>
        <row r="303">
          <cell r="D303">
            <v>22378</v>
          </cell>
          <cell r="E303" t="str">
            <v>PW 830780</v>
          </cell>
          <cell r="F303">
            <v>60</v>
          </cell>
          <cell r="G303">
            <v>0</v>
          </cell>
          <cell r="H303" t="str">
            <v>SASH ASSY FR DR RH</v>
          </cell>
        </row>
        <row r="304">
          <cell r="D304">
            <v>22378</v>
          </cell>
          <cell r="E304" t="str">
            <v>PW 830683</v>
          </cell>
          <cell r="F304">
            <v>60</v>
          </cell>
          <cell r="G304">
            <v>0</v>
          </cell>
          <cell r="H304" t="str">
            <v>SASH ASSY RR DR LH</v>
          </cell>
        </row>
        <row r="305">
          <cell r="D305">
            <v>22378</v>
          </cell>
          <cell r="E305" t="str">
            <v>PW 830684</v>
          </cell>
          <cell r="F305">
            <v>60</v>
          </cell>
          <cell r="G305">
            <v>0</v>
          </cell>
          <cell r="H305" t="str">
            <v>SASH ASSY RR DR RH</v>
          </cell>
        </row>
        <row r="306">
          <cell r="D306">
            <v>22379</v>
          </cell>
          <cell r="E306" t="str">
            <v>MB 819527</v>
          </cell>
          <cell r="F306">
            <v>240</v>
          </cell>
          <cell r="G306">
            <v>0</v>
          </cell>
          <cell r="H306" t="str">
            <v>SASH REAR DOOR CENTER LH</v>
          </cell>
        </row>
        <row r="307">
          <cell r="D307">
            <v>22379</v>
          </cell>
          <cell r="E307" t="str">
            <v>MB 819528</v>
          </cell>
          <cell r="F307">
            <v>210</v>
          </cell>
          <cell r="G307">
            <v>0</v>
          </cell>
          <cell r="H307" t="str">
            <v>SASH REAR DOOR CENTER RH</v>
          </cell>
        </row>
        <row r="308">
          <cell r="D308">
            <v>22379</v>
          </cell>
          <cell r="E308" t="str">
            <v>MR 106081</v>
          </cell>
          <cell r="F308">
            <v>270</v>
          </cell>
          <cell r="G308">
            <v>0</v>
          </cell>
          <cell r="H308" t="str">
            <v>SASH FRONT DOOR LOWER RR LH</v>
          </cell>
        </row>
        <row r="309">
          <cell r="D309">
            <v>22379</v>
          </cell>
          <cell r="E309" t="str">
            <v>MR 106082</v>
          </cell>
          <cell r="F309">
            <v>180</v>
          </cell>
          <cell r="G309">
            <v>0</v>
          </cell>
          <cell r="H309" t="str">
            <v>SASH FRONT DOOR LOWER RR RH</v>
          </cell>
        </row>
        <row r="310">
          <cell r="D310">
            <v>22380</v>
          </cell>
          <cell r="E310" t="str">
            <v>PW 830701 (R)</v>
          </cell>
          <cell r="F310">
            <v>150</v>
          </cell>
          <cell r="G310">
            <v>0</v>
          </cell>
          <cell r="H310" t="str">
            <v>SASH RR DR CENTER LH</v>
          </cell>
        </row>
        <row r="311">
          <cell r="D311">
            <v>22380</v>
          </cell>
          <cell r="E311" t="str">
            <v>PW 830702 (R)</v>
          </cell>
          <cell r="F311">
            <v>150</v>
          </cell>
          <cell r="G311">
            <v>0</v>
          </cell>
          <cell r="H311" t="str">
            <v>SASH RR DR CENTER RH</v>
          </cell>
        </row>
        <row r="312">
          <cell r="D312">
            <v>22381</v>
          </cell>
          <cell r="E312" t="str">
            <v>M67041-87203</v>
          </cell>
          <cell r="F312">
            <v>60</v>
          </cell>
          <cell r="G312">
            <v>0</v>
          </cell>
          <cell r="H312" t="str">
            <v>FRONT DOOR SASH RH</v>
          </cell>
        </row>
        <row r="313">
          <cell r="D313">
            <v>22381</v>
          </cell>
          <cell r="E313" t="str">
            <v>M67042-87203</v>
          </cell>
          <cell r="F313">
            <v>60</v>
          </cell>
          <cell r="G313">
            <v>0</v>
          </cell>
          <cell r="H313" t="str">
            <v>FRONT DOOR SASH LH</v>
          </cell>
        </row>
        <row r="314">
          <cell r="D314">
            <v>22381</v>
          </cell>
          <cell r="E314" t="str">
            <v>M67043-87204</v>
          </cell>
          <cell r="F314">
            <v>90</v>
          </cell>
          <cell r="G314">
            <v>0</v>
          </cell>
          <cell r="H314" t="str">
            <v>REAR DOOR SASH RH</v>
          </cell>
        </row>
        <row r="315">
          <cell r="D315">
            <v>22381</v>
          </cell>
          <cell r="E315" t="str">
            <v>M67044-87204</v>
          </cell>
          <cell r="F315">
            <v>90</v>
          </cell>
          <cell r="G315">
            <v>0</v>
          </cell>
          <cell r="H315" t="str">
            <v>REAR DOOR SASH LH</v>
          </cell>
        </row>
        <row r="316">
          <cell r="D316">
            <v>22382</v>
          </cell>
          <cell r="E316" t="str">
            <v>M67041-87203</v>
          </cell>
          <cell r="F316">
            <v>90</v>
          </cell>
          <cell r="G316">
            <v>0</v>
          </cell>
          <cell r="H316" t="str">
            <v>FRONT DOOR SASH RH</v>
          </cell>
        </row>
        <row r="317">
          <cell r="D317">
            <v>22382</v>
          </cell>
          <cell r="E317" t="str">
            <v>M67042-87203</v>
          </cell>
          <cell r="F317">
            <v>90</v>
          </cell>
          <cell r="G317">
            <v>0</v>
          </cell>
          <cell r="H317" t="str">
            <v>FRONT DOOR SASH LH</v>
          </cell>
        </row>
        <row r="318">
          <cell r="D318">
            <v>22382</v>
          </cell>
          <cell r="E318" t="str">
            <v>M67043-87204</v>
          </cell>
          <cell r="F318">
            <v>30</v>
          </cell>
          <cell r="G318">
            <v>0</v>
          </cell>
          <cell r="H318" t="str">
            <v>REAR DOOR SASH RH</v>
          </cell>
        </row>
        <row r="319">
          <cell r="D319">
            <v>22382</v>
          </cell>
          <cell r="E319" t="str">
            <v>M67044-87204</v>
          </cell>
          <cell r="F319">
            <v>60</v>
          </cell>
          <cell r="G319">
            <v>0</v>
          </cell>
          <cell r="H319" t="str">
            <v>REAR DOOR SASH LH</v>
          </cell>
        </row>
        <row r="320">
          <cell r="D320">
            <v>22382</v>
          </cell>
          <cell r="E320" t="str">
            <v>M67181-87201</v>
          </cell>
          <cell r="F320">
            <v>1000</v>
          </cell>
          <cell r="G320">
            <v>0</v>
          </cell>
          <cell r="H320" t="str">
            <v>RETAINER DOOR HINGE</v>
          </cell>
        </row>
        <row r="321">
          <cell r="D321">
            <v>22383</v>
          </cell>
          <cell r="E321" t="str">
            <v>PW 533078</v>
          </cell>
          <cell r="F321">
            <v>90</v>
          </cell>
          <cell r="G321">
            <v>0</v>
          </cell>
          <cell r="H321" t="str">
            <v>SASH ASSY FR DR LH</v>
          </cell>
        </row>
        <row r="322">
          <cell r="D322">
            <v>22383</v>
          </cell>
          <cell r="E322" t="str">
            <v>PW 533080</v>
          </cell>
          <cell r="F322">
            <v>90</v>
          </cell>
          <cell r="G322">
            <v>0</v>
          </cell>
          <cell r="H322" t="str">
            <v>SASH ASSY RR DR LH</v>
          </cell>
        </row>
        <row r="323">
          <cell r="D323">
            <v>22384</v>
          </cell>
          <cell r="E323" t="str">
            <v>PW 533079</v>
          </cell>
          <cell r="F323">
            <v>90</v>
          </cell>
          <cell r="G323">
            <v>0</v>
          </cell>
          <cell r="H323" t="str">
            <v>SASH ASSY FR DR RH</v>
          </cell>
        </row>
        <row r="324">
          <cell r="D324">
            <v>22384</v>
          </cell>
          <cell r="E324" t="str">
            <v>PW 533081</v>
          </cell>
          <cell r="F324">
            <v>90</v>
          </cell>
          <cell r="G324">
            <v>0</v>
          </cell>
          <cell r="H324" t="str">
            <v>SASH ASSY RR DR RH</v>
          </cell>
        </row>
        <row r="325">
          <cell r="D325">
            <v>22385</v>
          </cell>
          <cell r="E325" t="str">
            <v>PW 533078</v>
          </cell>
          <cell r="F325">
            <v>30</v>
          </cell>
          <cell r="G325">
            <v>0</v>
          </cell>
          <cell r="H325" t="str">
            <v>SASH ASSY FR DR LH</v>
          </cell>
        </row>
        <row r="326">
          <cell r="D326">
            <v>22385</v>
          </cell>
          <cell r="E326" t="str">
            <v>PW 533079</v>
          </cell>
          <cell r="F326">
            <v>60</v>
          </cell>
          <cell r="G326">
            <v>0</v>
          </cell>
          <cell r="H326" t="str">
            <v>SASH ASSY FR DR RH</v>
          </cell>
        </row>
        <row r="327">
          <cell r="D327">
            <v>22385</v>
          </cell>
          <cell r="E327" t="str">
            <v>PW 533080</v>
          </cell>
          <cell r="F327">
            <v>30</v>
          </cell>
          <cell r="G327">
            <v>0</v>
          </cell>
          <cell r="H327" t="str">
            <v>SASH ASSY RR DR LH</v>
          </cell>
        </row>
        <row r="328">
          <cell r="D328">
            <v>22385</v>
          </cell>
          <cell r="E328" t="str">
            <v>PW 533081</v>
          </cell>
          <cell r="F328">
            <v>60</v>
          </cell>
          <cell r="G328">
            <v>0</v>
          </cell>
          <cell r="H328" t="str">
            <v>SASH ASSY RR DR RH</v>
          </cell>
        </row>
        <row r="329">
          <cell r="D329">
            <v>22386</v>
          </cell>
          <cell r="E329" t="str">
            <v>PW 830779</v>
          </cell>
          <cell r="F329">
            <v>60</v>
          </cell>
          <cell r="G329">
            <v>0</v>
          </cell>
          <cell r="H329" t="str">
            <v>SASH ASSY FR DR LH</v>
          </cell>
        </row>
        <row r="330">
          <cell r="D330">
            <v>22386</v>
          </cell>
          <cell r="E330" t="str">
            <v>PW 830780</v>
          </cell>
          <cell r="F330">
            <v>60</v>
          </cell>
          <cell r="G330">
            <v>0</v>
          </cell>
          <cell r="H330" t="str">
            <v>SASH ASSY FR DR RH</v>
          </cell>
        </row>
        <row r="331">
          <cell r="D331">
            <v>22386</v>
          </cell>
          <cell r="E331" t="str">
            <v>PW 830683</v>
          </cell>
          <cell r="F331">
            <v>60</v>
          </cell>
          <cell r="G331">
            <v>0</v>
          </cell>
          <cell r="H331" t="str">
            <v>SASH ASSY RR DR LH</v>
          </cell>
        </row>
        <row r="332">
          <cell r="D332">
            <v>22386</v>
          </cell>
          <cell r="E332" t="str">
            <v>PW 830684</v>
          </cell>
          <cell r="F332">
            <v>60</v>
          </cell>
          <cell r="G332">
            <v>0</v>
          </cell>
          <cell r="H332" t="str">
            <v>SASH ASSY RR DR RH</v>
          </cell>
        </row>
        <row r="333">
          <cell r="D333">
            <v>22387</v>
          </cell>
          <cell r="E333" t="str">
            <v>MB 819527</v>
          </cell>
          <cell r="F333">
            <v>270</v>
          </cell>
          <cell r="G333">
            <v>0</v>
          </cell>
          <cell r="H333" t="str">
            <v>SASH REAR DOOR CENTER LH</v>
          </cell>
        </row>
        <row r="334">
          <cell r="D334">
            <v>22387</v>
          </cell>
          <cell r="E334" t="str">
            <v>MB 819528</v>
          </cell>
          <cell r="F334">
            <v>210</v>
          </cell>
          <cell r="G334">
            <v>0</v>
          </cell>
          <cell r="H334" t="str">
            <v>SASH REAR DOOR CENTER RH</v>
          </cell>
        </row>
        <row r="335">
          <cell r="D335">
            <v>22387</v>
          </cell>
          <cell r="E335" t="str">
            <v>MR 106081</v>
          </cell>
          <cell r="F335">
            <v>270</v>
          </cell>
          <cell r="G335">
            <v>0</v>
          </cell>
          <cell r="H335" t="str">
            <v>SASH FRONT DOOR LOWER RR LH</v>
          </cell>
        </row>
        <row r="336">
          <cell r="D336">
            <v>22387</v>
          </cell>
          <cell r="E336" t="str">
            <v>MR 106082</v>
          </cell>
          <cell r="F336">
            <v>270</v>
          </cell>
          <cell r="G336">
            <v>0</v>
          </cell>
          <cell r="H336" t="str">
            <v>SASH FRONT DOOR LOWER RR RH</v>
          </cell>
        </row>
        <row r="337">
          <cell r="D337">
            <v>22388</v>
          </cell>
          <cell r="E337" t="str">
            <v>PW 533078</v>
          </cell>
          <cell r="F337">
            <v>90</v>
          </cell>
          <cell r="G337">
            <v>0</v>
          </cell>
          <cell r="H337" t="str">
            <v>SASH ASSY FR DR LH</v>
          </cell>
        </row>
        <row r="338">
          <cell r="D338">
            <v>22388</v>
          </cell>
          <cell r="E338" t="str">
            <v>PW 533080</v>
          </cell>
          <cell r="F338">
            <v>90</v>
          </cell>
          <cell r="G338">
            <v>0</v>
          </cell>
          <cell r="H338" t="str">
            <v>SASH ASSY RR DR LH</v>
          </cell>
        </row>
        <row r="339">
          <cell r="D339">
            <v>22389</v>
          </cell>
          <cell r="E339" t="str">
            <v>PW 533079</v>
          </cell>
          <cell r="F339">
            <v>90</v>
          </cell>
          <cell r="G339">
            <v>0</v>
          </cell>
          <cell r="H339" t="str">
            <v>SASH ASSY FR DR RH</v>
          </cell>
        </row>
        <row r="340">
          <cell r="D340">
            <v>22389</v>
          </cell>
          <cell r="E340" t="str">
            <v>PW 533081</v>
          </cell>
          <cell r="F340">
            <v>90</v>
          </cell>
          <cell r="G340">
            <v>0</v>
          </cell>
          <cell r="H340" t="str">
            <v>SASH ASSY RR DR RH</v>
          </cell>
        </row>
        <row r="341">
          <cell r="D341">
            <v>22390</v>
          </cell>
          <cell r="E341" t="str">
            <v>MB 819527</v>
          </cell>
          <cell r="F341">
            <v>330</v>
          </cell>
          <cell r="G341">
            <v>0</v>
          </cell>
          <cell r="H341" t="str">
            <v>SASH REAR DOOR CENTER LH</v>
          </cell>
        </row>
        <row r="342">
          <cell r="D342">
            <v>22390</v>
          </cell>
          <cell r="E342" t="str">
            <v>MB 819528</v>
          </cell>
          <cell r="F342">
            <v>300</v>
          </cell>
          <cell r="G342">
            <v>0</v>
          </cell>
          <cell r="H342" t="str">
            <v>SASH REAR DOOR CENTER RH</v>
          </cell>
        </row>
        <row r="343">
          <cell r="D343">
            <v>22390</v>
          </cell>
          <cell r="E343" t="str">
            <v>MR 106081</v>
          </cell>
          <cell r="F343">
            <v>270</v>
          </cell>
          <cell r="G343">
            <v>0</v>
          </cell>
          <cell r="H343" t="str">
            <v>SASH FRONT DOOR LOWER RR LH</v>
          </cell>
        </row>
        <row r="344">
          <cell r="D344">
            <v>22390</v>
          </cell>
          <cell r="E344" t="str">
            <v>MR 106082</v>
          </cell>
          <cell r="F344">
            <v>270</v>
          </cell>
          <cell r="G344">
            <v>0</v>
          </cell>
          <cell r="H344" t="str">
            <v>SASH FRONT DOOR LOWER RR RH</v>
          </cell>
        </row>
        <row r="345">
          <cell r="D345">
            <v>22391</v>
          </cell>
          <cell r="E345" t="str">
            <v>PW 830779</v>
          </cell>
          <cell r="F345">
            <v>60</v>
          </cell>
          <cell r="G345">
            <v>0</v>
          </cell>
          <cell r="H345" t="str">
            <v>SASH ASSY FR DR LH</v>
          </cell>
        </row>
        <row r="346">
          <cell r="D346">
            <v>22391</v>
          </cell>
          <cell r="E346" t="str">
            <v>PW 830780</v>
          </cell>
          <cell r="F346">
            <v>60</v>
          </cell>
          <cell r="G346">
            <v>0</v>
          </cell>
          <cell r="H346" t="str">
            <v>SASH ASSY FR DR RH</v>
          </cell>
        </row>
        <row r="347">
          <cell r="D347">
            <v>22391</v>
          </cell>
          <cell r="E347" t="str">
            <v>PW 830683</v>
          </cell>
          <cell r="F347">
            <v>90</v>
          </cell>
          <cell r="G347">
            <v>0</v>
          </cell>
          <cell r="H347" t="str">
            <v>SASH ASSY RR DR LH</v>
          </cell>
        </row>
        <row r="348">
          <cell r="D348">
            <v>22391</v>
          </cell>
          <cell r="E348" t="str">
            <v>PW 830684</v>
          </cell>
          <cell r="F348">
            <v>60</v>
          </cell>
          <cell r="G348">
            <v>0</v>
          </cell>
          <cell r="H348" t="str">
            <v>SASH ASSY RR DR RH</v>
          </cell>
        </row>
        <row r="349">
          <cell r="D349">
            <v>22392</v>
          </cell>
          <cell r="E349" t="str">
            <v>PW 533078</v>
          </cell>
          <cell r="F349">
            <v>30</v>
          </cell>
          <cell r="G349">
            <v>0</v>
          </cell>
          <cell r="H349" t="str">
            <v>SASH ASSY FR DR LH</v>
          </cell>
        </row>
        <row r="350">
          <cell r="D350">
            <v>22392</v>
          </cell>
          <cell r="E350" t="str">
            <v>PW 533078</v>
          </cell>
          <cell r="F350">
            <v>30</v>
          </cell>
          <cell r="G350">
            <v>0</v>
          </cell>
          <cell r="H350" t="str">
            <v>SASH ASSY FR DR LH</v>
          </cell>
        </row>
        <row r="351">
          <cell r="D351">
            <v>22392</v>
          </cell>
          <cell r="E351" t="str">
            <v>PW 533079</v>
          </cell>
          <cell r="F351">
            <v>30</v>
          </cell>
          <cell r="G351">
            <v>0</v>
          </cell>
          <cell r="H351" t="str">
            <v>SASH ASSY FR DR RH</v>
          </cell>
        </row>
        <row r="352">
          <cell r="D352">
            <v>22392</v>
          </cell>
          <cell r="E352" t="str">
            <v>PW 533080</v>
          </cell>
          <cell r="F352">
            <v>30</v>
          </cell>
          <cell r="G352">
            <v>0</v>
          </cell>
          <cell r="H352" t="str">
            <v>SASH ASSY RR DR LH</v>
          </cell>
        </row>
        <row r="353">
          <cell r="D353">
            <v>22392</v>
          </cell>
          <cell r="E353" t="str">
            <v>PW 533081</v>
          </cell>
          <cell r="F353">
            <v>30</v>
          </cell>
          <cell r="G353">
            <v>0</v>
          </cell>
          <cell r="H353" t="str">
            <v>SASH ASSY RR DR RH</v>
          </cell>
        </row>
        <row r="354">
          <cell r="D354">
            <v>22393</v>
          </cell>
          <cell r="E354" t="str">
            <v>PW 830702 (R)</v>
          </cell>
          <cell r="F354">
            <v>150</v>
          </cell>
          <cell r="G354">
            <v>0</v>
          </cell>
          <cell r="H354" t="str">
            <v>SASH RR DR CENTER RH</v>
          </cell>
        </row>
        <row r="355">
          <cell r="D355">
            <v>22394</v>
          </cell>
          <cell r="E355" t="str">
            <v>MB 819527</v>
          </cell>
          <cell r="F355">
            <v>240</v>
          </cell>
          <cell r="G355">
            <v>0</v>
          </cell>
          <cell r="H355" t="str">
            <v>SASH REAR DOOR CENTER LH</v>
          </cell>
        </row>
        <row r="356">
          <cell r="D356">
            <v>22394</v>
          </cell>
          <cell r="E356" t="str">
            <v>MB 819528</v>
          </cell>
          <cell r="F356">
            <v>210</v>
          </cell>
          <cell r="G356">
            <v>0</v>
          </cell>
          <cell r="H356" t="str">
            <v>SASH REAR DOOR CENTER RH</v>
          </cell>
        </row>
        <row r="357">
          <cell r="D357">
            <v>22394</v>
          </cell>
          <cell r="E357" t="str">
            <v>MR 106081</v>
          </cell>
          <cell r="F357">
            <v>270</v>
          </cell>
          <cell r="G357">
            <v>0</v>
          </cell>
          <cell r="H357" t="str">
            <v>SASH FRONT DOOR LOWER RR LH</v>
          </cell>
        </row>
        <row r="358">
          <cell r="D358">
            <v>22394</v>
          </cell>
          <cell r="E358" t="str">
            <v>MR 106082</v>
          </cell>
          <cell r="F358">
            <v>180</v>
          </cell>
          <cell r="G358">
            <v>0</v>
          </cell>
          <cell r="H358" t="str">
            <v>SASH FRONT DOOR LOWER RR RH</v>
          </cell>
        </row>
        <row r="359">
          <cell r="D359">
            <v>22395</v>
          </cell>
          <cell r="E359" t="str">
            <v>PW 830779</v>
          </cell>
          <cell r="F359">
            <v>30</v>
          </cell>
          <cell r="G359">
            <v>0</v>
          </cell>
          <cell r="H359" t="str">
            <v>SASH ASSY FR DR LH</v>
          </cell>
        </row>
        <row r="360">
          <cell r="D360">
            <v>22395</v>
          </cell>
          <cell r="E360" t="str">
            <v>PW 830780</v>
          </cell>
          <cell r="F360">
            <v>60</v>
          </cell>
          <cell r="G360">
            <v>0</v>
          </cell>
          <cell r="H360" t="str">
            <v>SASH ASSY FR DR RH</v>
          </cell>
        </row>
        <row r="361">
          <cell r="D361">
            <v>22395</v>
          </cell>
          <cell r="E361" t="str">
            <v>PW 830683</v>
          </cell>
          <cell r="F361">
            <v>30</v>
          </cell>
          <cell r="G361">
            <v>0</v>
          </cell>
          <cell r="H361" t="str">
            <v>SASH ASSY RR DR LH</v>
          </cell>
        </row>
        <row r="362">
          <cell r="D362">
            <v>22395</v>
          </cell>
          <cell r="E362" t="str">
            <v>PW 830684</v>
          </cell>
          <cell r="F362">
            <v>30</v>
          </cell>
          <cell r="G362">
            <v>0</v>
          </cell>
          <cell r="H362" t="str">
            <v>SASH ASSY RR DR RH</v>
          </cell>
        </row>
        <row r="363">
          <cell r="D363">
            <v>22396</v>
          </cell>
          <cell r="E363" t="str">
            <v>PW 533079</v>
          </cell>
          <cell r="F363">
            <v>90</v>
          </cell>
          <cell r="G363">
            <v>0</v>
          </cell>
          <cell r="H363" t="str">
            <v>SASH ASSY FR DR RH</v>
          </cell>
        </row>
        <row r="364">
          <cell r="D364">
            <v>22396</v>
          </cell>
          <cell r="E364" t="str">
            <v>PW 533081</v>
          </cell>
          <cell r="F364">
            <v>90</v>
          </cell>
          <cell r="G364">
            <v>0</v>
          </cell>
          <cell r="H364" t="str">
            <v>SASH ASSY RR DR RH</v>
          </cell>
        </row>
        <row r="365">
          <cell r="D365">
            <v>22397</v>
          </cell>
          <cell r="E365" t="str">
            <v>PW 533078</v>
          </cell>
          <cell r="F365">
            <v>150</v>
          </cell>
          <cell r="G365">
            <v>0</v>
          </cell>
          <cell r="H365" t="str">
            <v>SASH ASSY FR DR LH</v>
          </cell>
        </row>
        <row r="366">
          <cell r="D366">
            <v>22397</v>
          </cell>
          <cell r="E366" t="str">
            <v>PW 533080</v>
          </cell>
          <cell r="F366">
            <v>90</v>
          </cell>
          <cell r="G366">
            <v>0</v>
          </cell>
          <cell r="H366" t="str">
            <v>SASH ASSY RR DR LH</v>
          </cell>
        </row>
        <row r="367">
          <cell r="D367">
            <v>22397</v>
          </cell>
          <cell r="E367" t="str">
            <v>PW 533081</v>
          </cell>
          <cell r="F367">
            <v>30</v>
          </cell>
          <cell r="G367">
            <v>0</v>
          </cell>
          <cell r="H367" t="str">
            <v>SASH ASSY RR DR RH</v>
          </cell>
        </row>
        <row r="368">
          <cell r="D368">
            <v>22398</v>
          </cell>
          <cell r="E368" t="str">
            <v>M67041-87203</v>
          </cell>
          <cell r="F368">
            <v>60</v>
          </cell>
          <cell r="G368">
            <v>0</v>
          </cell>
          <cell r="H368" t="str">
            <v>FRONT DOOR SASH RH</v>
          </cell>
        </row>
        <row r="369">
          <cell r="D369">
            <v>22398</v>
          </cell>
          <cell r="E369" t="str">
            <v>M67042-87203</v>
          </cell>
          <cell r="F369">
            <v>60</v>
          </cell>
          <cell r="G369">
            <v>0</v>
          </cell>
          <cell r="H369" t="str">
            <v>FRONT DOOR SASH LH</v>
          </cell>
        </row>
        <row r="370">
          <cell r="D370">
            <v>22398</v>
          </cell>
          <cell r="E370" t="str">
            <v>M67043-87204</v>
          </cell>
          <cell r="F370">
            <v>90</v>
          </cell>
          <cell r="G370">
            <v>0</v>
          </cell>
          <cell r="H370" t="str">
            <v>REAR DOOR SASH RH</v>
          </cell>
        </row>
        <row r="371">
          <cell r="D371">
            <v>22398</v>
          </cell>
          <cell r="E371" t="str">
            <v>M67044-87204</v>
          </cell>
          <cell r="F371">
            <v>90</v>
          </cell>
          <cell r="G371">
            <v>0</v>
          </cell>
          <cell r="H371" t="str">
            <v>REAR DOOR SASH LH</v>
          </cell>
        </row>
        <row r="372">
          <cell r="D372">
            <v>22398</v>
          </cell>
          <cell r="E372" t="str">
            <v>M67181-87201</v>
          </cell>
          <cell r="F372">
            <v>2000</v>
          </cell>
          <cell r="G372">
            <v>0</v>
          </cell>
          <cell r="H372" t="str">
            <v>RETAINER DOOR HINGE</v>
          </cell>
        </row>
        <row r="373">
          <cell r="D373">
            <v>22398</v>
          </cell>
          <cell r="E373" t="str">
            <v>M67333-87203</v>
          </cell>
          <cell r="F373">
            <v>500</v>
          </cell>
          <cell r="G373">
            <v>0</v>
          </cell>
          <cell r="H373" t="str">
            <v>REINFORCEMENT DOOR CHECK</v>
          </cell>
        </row>
        <row r="374">
          <cell r="D374">
            <v>22399</v>
          </cell>
          <cell r="E374" t="str">
            <v>M67041-87203</v>
          </cell>
          <cell r="F374">
            <v>90</v>
          </cell>
          <cell r="G374">
            <v>0</v>
          </cell>
          <cell r="H374" t="str">
            <v>FRONT DOOR SASH RH</v>
          </cell>
        </row>
        <row r="375">
          <cell r="D375">
            <v>22399</v>
          </cell>
          <cell r="E375" t="str">
            <v>M67042-87203</v>
          </cell>
          <cell r="F375">
            <v>90</v>
          </cell>
          <cell r="G375">
            <v>0</v>
          </cell>
          <cell r="H375" t="str">
            <v>FRONT DOOR SASH LH</v>
          </cell>
        </row>
        <row r="376">
          <cell r="D376">
            <v>22399</v>
          </cell>
          <cell r="E376" t="str">
            <v>M67043-87204</v>
          </cell>
          <cell r="F376">
            <v>60</v>
          </cell>
          <cell r="G376">
            <v>0</v>
          </cell>
          <cell r="H376" t="str">
            <v>REAR DOOR SASH RH</v>
          </cell>
        </row>
        <row r="377">
          <cell r="D377">
            <v>22399</v>
          </cell>
          <cell r="E377" t="str">
            <v>M67044-87204</v>
          </cell>
          <cell r="F377">
            <v>60</v>
          </cell>
          <cell r="G377">
            <v>0</v>
          </cell>
          <cell r="H377" t="str">
            <v>REAR DOOR SASH LH</v>
          </cell>
        </row>
        <row r="378">
          <cell r="D378">
            <v>22399</v>
          </cell>
          <cell r="E378" t="str">
            <v>M67181-87201</v>
          </cell>
          <cell r="F378">
            <v>1000</v>
          </cell>
          <cell r="G378">
            <v>0</v>
          </cell>
          <cell r="H378" t="str">
            <v>RETAINER DOOR HINGE</v>
          </cell>
        </row>
        <row r="379">
          <cell r="D379">
            <v>22399</v>
          </cell>
          <cell r="E379" t="str">
            <v>M67435-87205</v>
          </cell>
          <cell r="F379">
            <v>1000</v>
          </cell>
          <cell r="G379">
            <v>0</v>
          </cell>
          <cell r="H379" t="str">
            <v>REAR DOOR LOWER SASH LH/RH</v>
          </cell>
        </row>
        <row r="380">
          <cell r="D380">
            <v>22400</v>
          </cell>
          <cell r="E380" t="str">
            <v>M67041-87203</v>
          </cell>
          <cell r="F380">
            <v>60</v>
          </cell>
          <cell r="G380">
            <v>0</v>
          </cell>
          <cell r="H380" t="str">
            <v>FRONT DOOR SASH RH</v>
          </cell>
        </row>
        <row r="381">
          <cell r="D381">
            <v>22400</v>
          </cell>
          <cell r="E381" t="str">
            <v>M67042-87203</v>
          </cell>
          <cell r="F381">
            <v>60</v>
          </cell>
          <cell r="G381">
            <v>0</v>
          </cell>
          <cell r="H381" t="str">
            <v>FRONT DOOR SASH LH</v>
          </cell>
        </row>
        <row r="382">
          <cell r="D382">
            <v>22400</v>
          </cell>
          <cell r="E382" t="str">
            <v>M67043-87204</v>
          </cell>
          <cell r="F382">
            <v>60</v>
          </cell>
          <cell r="G382">
            <v>0</v>
          </cell>
          <cell r="H382" t="str">
            <v>REAR DOOR SASH RH</v>
          </cell>
        </row>
        <row r="383">
          <cell r="D383">
            <v>22400</v>
          </cell>
          <cell r="E383" t="str">
            <v>M67044-87204</v>
          </cell>
          <cell r="F383">
            <v>60</v>
          </cell>
          <cell r="G383">
            <v>0</v>
          </cell>
          <cell r="H383" t="str">
            <v>REAR DOOR SASH LH</v>
          </cell>
        </row>
        <row r="384">
          <cell r="D384">
            <v>22400</v>
          </cell>
          <cell r="E384" t="str">
            <v>M67333-87203</v>
          </cell>
          <cell r="F384">
            <v>500</v>
          </cell>
          <cell r="G384">
            <v>0</v>
          </cell>
          <cell r="H384" t="str">
            <v>REINFORCEMENT DOOR CHECK</v>
          </cell>
        </row>
        <row r="385">
          <cell r="D385">
            <v>22400</v>
          </cell>
          <cell r="E385" t="str">
            <v>M67435-87205</v>
          </cell>
          <cell r="F385">
            <v>1000</v>
          </cell>
          <cell r="G385">
            <v>0</v>
          </cell>
          <cell r="H385" t="str">
            <v>REAR DOOR LOWER SASH LH/RH</v>
          </cell>
        </row>
        <row r="386">
          <cell r="D386">
            <v>22401</v>
          </cell>
          <cell r="E386" t="str">
            <v>PW 533079</v>
          </cell>
          <cell r="F386">
            <v>90</v>
          </cell>
          <cell r="G386">
            <v>0</v>
          </cell>
          <cell r="H386" t="str">
            <v>SASH ASSY FR DR RH</v>
          </cell>
        </row>
        <row r="387">
          <cell r="D387">
            <v>22401</v>
          </cell>
          <cell r="E387" t="str">
            <v>PW 533081</v>
          </cell>
          <cell r="F387">
            <v>90</v>
          </cell>
          <cell r="G387">
            <v>0</v>
          </cell>
          <cell r="H387" t="str">
            <v>SASH ASSY RR DR RH</v>
          </cell>
        </row>
        <row r="388">
          <cell r="D388">
            <v>22403</v>
          </cell>
          <cell r="E388" t="str">
            <v>PW 533078</v>
          </cell>
          <cell r="F388">
            <v>90</v>
          </cell>
          <cell r="G388">
            <v>0</v>
          </cell>
          <cell r="H388" t="str">
            <v>SASH ASSY FR DR LH</v>
          </cell>
        </row>
        <row r="389">
          <cell r="D389">
            <v>22403</v>
          </cell>
          <cell r="E389" t="str">
            <v>PW 533080</v>
          </cell>
          <cell r="F389">
            <v>90</v>
          </cell>
          <cell r="G389">
            <v>0</v>
          </cell>
          <cell r="H389" t="str">
            <v>SASH ASSY RR DR LH</v>
          </cell>
        </row>
        <row r="390">
          <cell r="D390">
            <v>22404</v>
          </cell>
          <cell r="E390" t="str">
            <v>PW 830779</v>
          </cell>
          <cell r="F390">
            <v>30</v>
          </cell>
          <cell r="G390">
            <v>0</v>
          </cell>
          <cell r="H390" t="str">
            <v>SASH ASSY FR DR LH</v>
          </cell>
        </row>
        <row r="391">
          <cell r="D391">
            <v>22404</v>
          </cell>
          <cell r="E391" t="str">
            <v>PW 830780</v>
          </cell>
          <cell r="F391">
            <v>60</v>
          </cell>
          <cell r="G391">
            <v>0</v>
          </cell>
          <cell r="H391" t="str">
            <v>SASH ASSY FR DR RH</v>
          </cell>
        </row>
        <row r="392">
          <cell r="D392">
            <v>22404</v>
          </cell>
          <cell r="E392" t="str">
            <v>PW 830683</v>
          </cell>
          <cell r="F392">
            <v>60</v>
          </cell>
          <cell r="G392">
            <v>0</v>
          </cell>
          <cell r="H392" t="str">
            <v>SASH ASSY RR DR LH</v>
          </cell>
        </row>
        <row r="393">
          <cell r="D393">
            <v>22404</v>
          </cell>
          <cell r="E393" t="str">
            <v>PW 830684</v>
          </cell>
          <cell r="F393">
            <v>60</v>
          </cell>
          <cell r="G393">
            <v>0</v>
          </cell>
          <cell r="H393" t="str">
            <v>SASH ASSY RR DR RH</v>
          </cell>
        </row>
        <row r="394">
          <cell r="D394">
            <v>22405</v>
          </cell>
          <cell r="E394" t="str">
            <v>PW 533078</v>
          </cell>
          <cell r="F394">
            <v>30</v>
          </cell>
          <cell r="G394">
            <v>0</v>
          </cell>
          <cell r="H394" t="str">
            <v>SASH ASSY FR DR LH</v>
          </cell>
        </row>
        <row r="395">
          <cell r="D395">
            <v>22405</v>
          </cell>
          <cell r="E395" t="str">
            <v>PW 533079</v>
          </cell>
          <cell r="F395">
            <v>60</v>
          </cell>
          <cell r="G395">
            <v>0</v>
          </cell>
          <cell r="H395" t="str">
            <v>SASH ASSY FR DR RH</v>
          </cell>
        </row>
        <row r="396">
          <cell r="D396">
            <v>22405</v>
          </cell>
          <cell r="E396" t="str">
            <v>PW 533080</v>
          </cell>
          <cell r="F396">
            <v>30</v>
          </cell>
          <cell r="G396">
            <v>0</v>
          </cell>
          <cell r="H396" t="str">
            <v>SASH ASSY RR DR LH</v>
          </cell>
        </row>
        <row r="397">
          <cell r="D397">
            <v>22405</v>
          </cell>
          <cell r="E397" t="str">
            <v>PW 533081</v>
          </cell>
          <cell r="F397">
            <v>30</v>
          </cell>
          <cell r="G397">
            <v>0</v>
          </cell>
          <cell r="H397" t="str">
            <v>SASH ASSY RR DR RH</v>
          </cell>
        </row>
        <row r="398">
          <cell r="D398">
            <v>22406</v>
          </cell>
          <cell r="E398" t="str">
            <v>M67041-87203</v>
          </cell>
          <cell r="F398">
            <v>60</v>
          </cell>
          <cell r="G398">
            <v>0</v>
          </cell>
          <cell r="H398" t="str">
            <v>FRONT DOOR SASH RH</v>
          </cell>
        </row>
        <row r="399">
          <cell r="D399">
            <v>22406</v>
          </cell>
          <cell r="E399" t="str">
            <v>M67042-87203</v>
          </cell>
          <cell r="F399">
            <v>60</v>
          </cell>
          <cell r="G399">
            <v>0</v>
          </cell>
          <cell r="H399" t="str">
            <v>FRONT DOOR SASH LH</v>
          </cell>
        </row>
        <row r="400">
          <cell r="D400">
            <v>22406</v>
          </cell>
          <cell r="E400" t="str">
            <v>M67043-87204</v>
          </cell>
          <cell r="F400">
            <v>60</v>
          </cell>
          <cell r="G400">
            <v>0</v>
          </cell>
          <cell r="H400" t="str">
            <v>REAR DOOR SASH RH</v>
          </cell>
        </row>
        <row r="401">
          <cell r="D401">
            <v>22406</v>
          </cell>
          <cell r="E401" t="str">
            <v>M67044-87204</v>
          </cell>
          <cell r="F401">
            <v>60</v>
          </cell>
          <cell r="G401">
            <v>0</v>
          </cell>
          <cell r="H401" t="str">
            <v>REAR DOOR SASH LH</v>
          </cell>
        </row>
        <row r="402">
          <cell r="D402">
            <v>22406</v>
          </cell>
          <cell r="E402" t="str">
            <v>M67181-87201</v>
          </cell>
          <cell r="F402">
            <v>1000</v>
          </cell>
          <cell r="G402">
            <v>0</v>
          </cell>
          <cell r="H402" t="str">
            <v>RETAINER DOOR HINGE</v>
          </cell>
        </row>
        <row r="403">
          <cell r="D403">
            <v>22407</v>
          </cell>
          <cell r="E403" t="str">
            <v>PW 830779</v>
          </cell>
          <cell r="F403">
            <v>60</v>
          </cell>
          <cell r="G403">
            <v>0</v>
          </cell>
          <cell r="H403" t="str">
            <v>SASH ASSY FR DR LH</v>
          </cell>
        </row>
        <row r="404">
          <cell r="D404">
            <v>22407</v>
          </cell>
          <cell r="E404" t="str">
            <v>PW 830780</v>
          </cell>
          <cell r="F404">
            <v>60</v>
          </cell>
          <cell r="G404">
            <v>0</v>
          </cell>
          <cell r="H404" t="str">
            <v>SASH ASSY FR DR RH</v>
          </cell>
        </row>
        <row r="405">
          <cell r="D405">
            <v>22407</v>
          </cell>
          <cell r="E405" t="str">
            <v>PW 830683</v>
          </cell>
          <cell r="F405">
            <v>90</v>
          </cell>
          <cell r="G405">
            <v>0</v>
          </cell>
          <cell r="H405" t="str">
            <v>SASH ASSY RR DR LH</v>
          </cell>
        </row>
        <row r="406">
          <cell r="D406">
            <v>22407</v>
          </cell>
          <cell r="E406" t="str">
            <v>PW 830684</v>
          </cell>
          <cell r="F406">
            <v>60</v>
          </cell>
          <cell r="G406">
            <v>0</v>
          </cell>
          <cell r="H406" t="str">
            <v>SASH ASSY RR DR RH</v>
          </cell>
        </row>
        <row r="407">
          <cell r="D407">
            <v>22408</v>
          </cell>
          <cell r="E407" t="str">
            <v>PW 533078</v>
          </cell>
          <cell r="F407">
            <v>90</v>
          </cell>
          <cell r="G407">
            <v>0</v>
          </cell>
          <cell r="H407" t="str">
            <v>SASH ASSY FR DR LH</v>
          </cell>
        </row>
        <row r="408">
          <cell r="D408">
            <v>22408</v>
          </cell>
          <cell r="E408" t="str">
            <v>PW 533080</v>
          </cell>
          <cell r="F408">
            <v>90</v>
          </cell>
          <cell r="G408">
            <v>0</v>
          </cell>
          <cell r="H408" t="str">
            <v>SASH ASSY RR DR LH</v>
          </cell>
        </row>
        <row r="409">
          <cell r="D409">
            <v>22409</v>
          </cell>
          <cell r="E409" t="str">
            <v>PW 533079</v>
          </cell>
          <cell r="F409">
            <v>90</v>
          </cell>
          <cell r="G409">
            <v>0</v>
          </cell>
          <cell r="H409" t="str">
            <v>SASH ASSY FR DR RH</v>
          </cell>
        </row>
        <row r="410">
          <cell r="D410">
            <v>22409</v>
          </cell>
          <cell r="E410" t="str">
            <v>PW 533081</v>
          </cell>
          <cell r="F410">
            <v>90</v>
          </cell>
          <cell r="G410">
            <v>0</v>
          </cell>
          <cell r="H410" t="str">
            <v>SASH ASSY RR DR RH</v>
          </cell>
        </row>
        <row r="411">
          <cell r="D411">
            <v>22410</v>
          </cell>
          <cell r="E411" t="str">
            <v>PW 533078</v>
          </cell>
          <cell r="F411">
            <v>30</v>
          </cell>
          <cell r="G411">
            <v>0</v>
          </cell>
          <cell r="H411" t="str">
            <v>SASH ASSY FR DR LH</v>
          </cell>
        </row>
        <row r="412">
          <cell r="D412">
            <v>22410</v>
          </cell>
          <cell r="E412" t="str">
            <v>PW 533079</v>
          </cell>
          <cell r="F412">
            <v>60</v>
          </cell>
          <cell r="G412">
            <v>0</v>
          </cell>
          <cell r="H412" t="str">
            <v>SASH ASSY FR DR RH</v>
          </cell>
        </row>
        <row r="413">
          <cell r="D413">
            <v>22410</v>
          </cell>
          <cell r="E413" t="str">
            <v>PW 533080</v>
          </cell>
          <cell r="F413">
            <v>30</v>
          </cell>
          <cell r="G413">
            <v>0</v>
          </cell>
          <cell r="H413" t="str">
            <v>SASH ASSY RR DR LH</v>
          </cell>
        </row>
        <row r="414">
          <cell r="D414">
            <v>22410</v>
          </cell>
          <cell r="E414" t="str">
            <v>PW 533081</v>
          </cell>
          <cell r="F414">
            <v>60</v>
          </cell>
          <cell r="G414">
            <v>0</v>
          </cell>
          <cell r="H414" t="str">
            <v>SASH ASSY RR DR RH</v>
          </cell>
        </row>
        <row r="415">
          <cell r="D415">
            <v>22411</v>
          </cell>
          <cell r="E415" t="str">
            <v>MB 819527</v>
          </cell>
          <cell r="F415">
            <v>60</v>
          </cell>
          <cell r="G415">
            <v>0</v>
          </cell>
          <cell r="H415" t="str">
            <v>SASH REAR DOOR CENTER LH</v>
          </cell>
        </row>
        <row r="416">
          <cell r="D416">
            <v>22411</v>
          </cell>
          <cell r="E416" t="str">
            <v>MB 819528</v>
          </cell>
          <cell r="F416">
            <v>210</v>
          </cell>
          <cell r="G416">
            <v>0</v>
          </cell>
          <cell r="H416" t="str">
            <v>SASH REAR DOOR CENTER RH</v>
          </cell>
        </row>
        <row r="417">
          <cell r="D417">
            <v>22411</v>
          </cell>
          <cell r="E417" t="str">
            <v>MR 106081</v>
          </cell>
          <cell r="F417">
            <v>90</v>
          </cell>
          <cell r="G417">
            <v>0</v>
          </cell>
          <cell r="H417" t="str">
            <v>SASH FRONT DOOR LOWER RR LH</v>
          </cell>
        </row>
        <row r="418">
          <cell r="D418">
            <v>22411</v>
          </cell>
          <cell r="E418" t="str">
            <v>MR 106082</v>
          </cell>
          <cell r="F418">
            <v>180</v>
          </cell>
          <cell r="G418">
            <v>0</v>
          </cell>
          <cell r="H418" t="str">
            <v>SASH FRONT DOOR LOWER RR RH</v>
          </cell>
        </row>
        <row r="419">
          <cell r="D419">
            <v>22412</v>
          </cell>
          <cell r="E419" t="str">
            <v>PW 830702 (R)</v>
          </cell>
          <cell r="F419">
            <v>30</v>
          </cell>
          <cell r="G419">
            <v>0</v>
          </cell>
          <cell r="H419" t="str">
            <v>SASH RR DR CENTER RH</v>
          </cell>
        </row>
        <row r="420">
          <cell r="D420">
            <v>22413</v>
          </cell>
          <cell r="E420" t="str">
            <v>PW 533078</v>
          </cell>
          <cell r="F420">
            <v>30</v>
          </cell>
          <cell r="G420">
            <v>0</v>
          </cell>
          <cell r="H420" t="str">
            <v>SASH ASSY FR DR LH</v>
          </cell>
        </row>
        <row r="421">
          <cell r="D421">
            <v>22413</v>
          </cell>
          <cell r="E421" t="str">
            <v>PW 533079</v>
          </cell>
          <cell r="F421">
            <v>90</v>
          </cell>
          <cell r="G421">
            <v>0</v>
          </cell>
          <cell r="H421" t="str">
            <v>SASH ASSY FR DR RH</v>
          </cell>
        </row>
        <row r="422">
          <cell r="D422">
            <v>22413</v>
          </cell>
          <cell r="E422" t="str">
            <v>PW 533080</v>
          </cell>
          <cell r="F422">
            <v>60</v>
          </cell>
          <cell r="G422">
            <v>0</v>
          </cell>
          <cell r="H422" t="str">
            <v>SASH ASSY RR DR LH</v>
          </cell>
        </row>
        <row r="423">
          <cell r="D423">
            <v>22413</v>
          </cell>
          <cell r="E423" t="str">
            <v>PW 533081</v>
          </cell>
          <cell r="F423">
            <v>90</v>
          </cell>
          <cell r="G423">
            <v>0</v>
          </cell>
          <cell r="H423" t="str">
            <v>SASH ASSY RR DR RH</v>
          </cell>
        </row>
        <row r="424">
          <cell r="D424">
            <v>22414</v>
          </cell>
          <cell r="E424" t="str">
            <v>PW 533078</v>
          </cell>
          <cell r="F424">
            <v>60</v>
          </cell>
          <cell r="G424">
            <v>0</v>
          </cell>
          <cell r="H424" t="str">
            <v>SASH ASSY FR DR LH</v>
          </cell>
        </row>
        <row r="425">
          <cell r="D425">
            <v>22414</v>
          </cell>
          <cell r="E425" t="str">
            <v>PW 533079</v>
          </cell>
          <cell r="F425">
            <v>30</v>
          </cell>
          <cell r="G425">
            <v>0</v>
          </cell>
          <cell r="H425" t="str">
            <v>SASH ASSY FR DR RH</v>
          </cell>
        </row>
        <row r="426">
          <cell r="D426">
            <v>22414</v>
          </cell>
          <cell r="E426" t="str">
            <v>PW 533080</v>
          </cell>
          <cell r="F426">
            <v>60</v>
          </cell>
          <cell r="G426">
            <v>0</v>
          </cell>
          <cell r="H426" t="str">
            <v>SASH ASSY RR DR LH</v>
          </cell>
        </row>
        <row r="427">
          <cell r="D427">
            <v>22414</v>
          </cell>
          <cell r="E427" t="str">
            <v>PW 533081</v>
          </cell>
          <cell r="F427">
            <v>30</v>
          </cell>
          <cell r="G427">
            <v>0</v>
          </cell>
          <cell r="H427" t="str">
            <v>SASH ASSY RR DR RH</v>
          </cell>
        </row>
        <row r="428">
          <cell r="D428">
            <v>22415</v>
          </cell>
          <cell r="E428" t="str">
            <v>PW 830779</v>
          </cell>
          <cell r="F428">
            <v>30</v>
          </cell>
          <cell r="G428">
            <v>0</v>
          </cell>
          <cell r="H428" t="str">
            <v>SASH ASSY FR DR LH</v>
          </cell>
        </row>
        <row r="429">
          <cell r="D429">
            <v>22415</v>
          </cell>
          <cell r="E429" t="str">
            <v>PW 830780</v>
          </cell>
          <cell r="F429">
            <v>30</v>
          </cell>
          <cell r="G429">
            <v>0</v>
          </cell>
          <cell r="H429" t="str">
            <v>SASH ASSY FR DR RH</v>
          </cell>
        </row>
        <row r="430">
          <cell r="D430">
            <v>22415</v>
          </cell>
          <cell r="E430" t="str">
            <v>PW 830683</v>
          </cell>
          <cell r="F430">
            <v>60</v>
          </cell>
          <cell r="G430">
            <v>0</v>
          </cell>
          <cell r="H430" t="str">
            <v>SASH ASSY RR DR LH</v>
          </cell>
        </row>
        <row r="431">
          <cell r="D431">
            <v>22415</v>
          </cell>
          <cell r="E431" t="str">
            <v>PW 830684</v>
          </cell>
          <cell r="F431">
            <v>60</v>
          </cell>
          <cell r="G431">
            <v>0</v>
          </cell>
          <cell r="H431" t="str">
            <v>SASH ASSY RR DR RH</v>
          </cell>
        </row>
        <row r="432">
          <cell r="D432">
            <v>22416</v>
          </cell>
          <cell r="E432" t="str">
            <v>PW 830779</v>
          </cell>
          <cell r="F432">
            <v>60</v>
          </cell>
          <cell r="G432">
            <v>0</v>
          </cell>
          <cell r="H432" t="str">
            <v>SASH ASSY FR DR LH</v>
          </cell>
        </row>
        <row r="433">
          <cell r="D433">
            <v>22416</v>
          </cell>
          <cell r="E433" t="str">
            <v>PW 830780</v>
          </cell>
          <cell r="F433">
            <v>30</v>
          </cell>
          <cell r="G433">
            <v>0</v>
          </cell>
          <cell r="H433" t="str">
            <v>SASH ASSY FR DR RH</v>
          </cell>
        </row>
        <row r="434">
          <cell r="D434">
            <v>22417</v>
          </cell>
          <cell r="E434" t="str">
            <v>PW 533078</v>
          </cell>
          <cell r="F434">
            <v>90</v>
          </cell>
          <cell r="G434">
            <v>0</v>
          </cell>
          <cell r="H434" t="str">
            <v>SASH ASSY FR DR LH</v>
          </cell>
        </row>
        <row r="435">
          <cell r="D435">
            <v>22417</v>
          </cell>
          <cell r="E435" t="str">
            <v>PW 533080</v>
          </cell>
          <cell r="F435">
            <v>90</v>
          </cell>
          <cell r="G435">
            <v>0</v>
          </cell>
          <cell r="H435" t="str">
            <v>SASH ASSY RR DR LH</v>
          </cell>
        </row>
        <row r="436">
          <cell r="D436">
            <v>22418</v>
          </cell>
          <cell r="E436" t="str">
            <v>PW 830779</v>
          </cell>
          <cell r="F436">
            <v>90</v>
          </cell>
          <cell r="G436">
            <v>0</v>
          </cell>
          <cell r="H436" t="str">
            <v>SASH ASSY FR DR LH</v>
          </cell>
        </row>
        <row r="437">
          <cell r="D437">
            <v>22418</v>
          </cell>
          <cell r="E437" t="str">
            <v>PW 830780</v>
          </cell>
          <cell r="F437">
            <v>60</v>
          </cell>
          <cell r="G437">
            <v>0</v>
          </cell>
          <cell r="H437" t="str">
            <v>SASH ASSY FR DR RH</v>
          </cell>
        </row>
        <row r="438">
          <cell r="D438">
            <v>22418</v>
          </cell>
          <cell r="E438" t="str">
            <v>PW 830683</v>
          </cell>
          <cell r="F438">
            <v>30</v>
          </cell>
          <cell r="G438">
            <v>0</v>
          </cell>
          <cell r="H438" t="str">
            <v>SASH ASSY RR DR LH</v>
          </cell>
        </row>
        <row r="439">
          <cell r="D439">
            <v>22418</v>
          </cell>
          <cell r="E439" t="str">
            <v>PW 830684</v>
          </cell>
          <cell r="F439">
            <v>90</v>
          </cell>
          <cell r="G439">
            <v>0</v>
          </cell>
          <cell r="H439" t="str">
            <v>SASH ASSY RR DR RH</v>
          </cell>
        </row>
        <row r="440">
          <cell r="D440">
            <v>22419</v>
          </cell>
          <cell r="E440" t="str">
            <v>MB 819527</v>
          </cell>
          <cell r="F440">
            <v>270</v>
          </cell>
          <cell r="G440">
            <v>0</v>
          </cell>
          <cell r="H440" t="str">
            <v>SASH REAR DOOR CENTER LH</v>
          </cell>
        </row>
        <row r="441">
          <cell r="D441">
            <v>22419</v>
          </cell>
          <cell r="E441" t="str">
            <v>MB 819528</v>
          </cell>
          <cell r="F441">
            <v>270</v>
          </cell>
          <cell r="G441">
            <v>0</v>
          </cell>
          <cell r="H441" t="str">
            <v>SASH REAR DOOR CENTER RH</v>
          </cell>
        </row>
        <row r="442">
          <cell r="D442">
            <v>22419</v>
          </cell>
          <cell r="E442" t="str">
            <v>MR 106081</v>
          </cell>
          <cell r="F442">
            <v>270</v>
          </cell>
          <cell r="G442">
            <v>0</v>
          </cell>
          <cell r="H442" t="str">
            <v>SASH FRONT DOOR LOWER RR LH</v>
          </cell>
        </row>
        <row r="443">
          <cell r="D443">
            <v>22419</v>
          </cell>
          <cell r="E443" t="str">
            <v>MR 106082</v>
          </cell>
          <cell r="F443">
            <v>270</v>
          </cell>
          <cell r="G443">
            <v>0</v>
          </cell>
          <cell r="H443" t="str">
            <v>SASH FRONT DOOR LOWER RR RH</v>
          </cell>
        </row>
        <row r="444">
          <cell r="D444">
            <v>22420</v>
          </cell>
          <cell r="E444" t="str">
            <v>PW 830701 (R)</v>
          </cell>
          <cell r="F444">
            <v>150</v>
          </cell>
          <cell r="G444">
            <v>0</v>
          </cell>
          <cell r="H444" t="str">
            <v>SASH RR DR CENTER LH</v>
          </cell>
        </row>
        <row r="445">
          <cell r="D445">
            <v>22420</v>
          </cell>
          <cell r="E445" t="str">
            <v>PW 830702 (R)</v>
          </cell>
          <cell r="F445">
            <v>150</v>
          </cell>
          <cell r="G445">
            <v>0</v>
          </cell>
          <cell r="H445" t="str">
            <v>SASH RR DR CENTER RH</v>
          </cell>
        </row>
        <row r="446">
          <cell r="D446">
            <v>22421</v>
          </cell>
          <cell r="E446" t="str">
            <v>PW 533079</v>
          </cell>
          <cell r="F446">
            <v>90</v>
          </cell>
          <cell r="G446">
            <v>0</v>
          </cell>
          <cell r="H446" t="str">
            <v>SASH ASSY FR DR RH</v>
          </cell>
        </row>
        <row r="447">
          <cell r="D447">
            <v>22421</v>
          </cell>
          <cell r="E447" t="str">
            <v>PW 533081</v>
          </cell>
          <cell r="F447">
            <v>90</v>
          </cell>
          <cell r="G447">
            <v>0</v>
          </cell>
          <cell r="H447" t="str">
            <v>SASH ASSY RR DR RH</v>
          </cell>
        </row>
        <row r="448">
          <cell r="D448">
            <v>22422</v>
          </cell>
          <cell r="E448" t="str">
            <v>PW 533079</v>
          </cell>
          <cell r="F448">
            <v>90</v>
          </cell>
          <cell r="G448">
            <v>0</v>
          </cell>
          <cell r="H448" t="str">
            <v>SASH ASSY FR DR RH</v>
          </cell>
        </row>
        <row r="449">
          <cell r="D449">
            <v>22422</v>
          </cell>
          <cell r="E449" t="str">
            <v>PW 533081</v>
          </cell>
          <cell r="F449">
            <v>90</v>
          </cell>
          <cell r="G449">
            <v>0</v>
          </cell>
          <cell r="H449" t="str">
            <v>SASH ASSY RR DR RH</v>
          </cell>
        </row>
        <row r="450">
          <cell r="D450">
            <v>22423</v>
          </cell>
          <cell r="E450" t="str">
            <v>PW 533078</v>
          </cell>
          <cell r="F450">
            <v>90</v>
          </cell>
          <cell r="G450">
            <v>0</v>
          </cell>
          <cell r="H450" t="str">
            <v>SASH ASSY FR DR LH</v>
          </cell>
        </row>
        <row r="451">
          <cell r="D451">
            <v>22423</v>
          </cell>
          <cell r="E451" t="str">
            <v>PW 533080</v>
          </cell>
          <cell r="F451">
            <v>90</v>
          </cell>
          <cell r="G451">
            <v>0</v>
          </cell>
          <cell r="H451" t="str">
            <v>SASH ASSY RR DR LH</v>
          </cell>
        </row>
        <row r="452">
          <cell r="D452">
            <v>22424</v>
          </cell>
          <cell r="E452" t="str">
            <v>M67041-87203</v>
          </cell>
          <cell r="F452">
            <v>60</v>
          </cell>
          <cell r="G452">
            <v>0</v>
          </cell>
          <cell r="H452" t="str">
            <v>FRONT DOOR SASH RH</v>
          </cell>
        </row>
        <row r="453">
          <cell r="D453">
            <v>22424</v>
          </cell>
          <cell r="E453" t="str">
            <v>M67042-87203</v>
          </cell>
          <cell r="F453">
            <v>60</v>
          </cell>
          <cell r="G453">
            <v>0</v>
          </cell>
          <cell r="H453" t="str">
            <v>FRONT DOOR SASH LH</v>
          </cell>
        </row>
        <row r="454">
          <cell r="D454">
            <v>22424</v>
          </cell>
          <cell r="E454" t="str">
            <v>M67043-87204</v>
          </cell>
          <cell r="F454">
            <v>90</v>
          </cell>
          <cell r="G454">
            <v>0</v>
          </cell>
          <cell r="H454" t="str">
            <v>REAR DOOR SASH RH</v>
          </cell>
        </row>
        <row r="455">
          <cell r="D455">
            <v>22424</v>
          </cell>
          <cell r="E455" t="str">
            <v>M67044-87204</v>
          </cell>
          <cell r="F455">
            <v>90</v>
          </cell>
          <cell r="G455">
            <v>0</v>
          </cell>
          <cell r="H455" t="str">
            <v>REAR DOOR SASH LH</v>
          </cell>
        </row>
        <row r="456">
          <cell r="D456">
            <v>22424</v>
          </cell>
          <cell r="E456" t="str">
            <v>M67333-87203</v>
          </cell>
          <cell r="F456">
            <v>500</v>
          </cell>
          <cell r="G456">
            <v>0</v>
          </cell>
          <cell r="H456" t="str">
            <v>REINFORCEMENT DOOR CHECK</v>
          </cell>
        </row>
        <row r="457">
          <cell r="D457">
            <v>22425</v>
          </cell>
          <cell r="E457" t="str">
            <v>M67041-87203</v>
          </cell>
          <cell r="F457">
            <v>90</v>
          </cell>
          <cell r="G457">
            <v>0</v>
          </cell>
          <cell r="H457" t="str">
            <v>FRONT DOOR SASH RH</v>
          </cell>
        </row>
        <row r="458">
          <cell r="D458">
            <v>22425</v>
          </cell>
          <cell r="E458" t="str">
            <v>M67042-87203</v>
          </cell>
          <cell r="F458">
            <v>90</v>
          </cell>
          <cell r="G458">
            <v>0</v>
          </cell>
          <cell r="H458" t="str">
            <v>FRONT DOOR SASH LH</v>
          </cell>
        </row>
        <row r="459">
          <cell r="D459">
            <v>22425</v>
          </cell>
          <cell r="E459" t="str">
            <v>M67043-87204</v>
          </cell>
          <cell r="F459">
            <v>60</v>
          </cell>
          <cell r="G459">
            <v>0</v>
          </cell>
          <cell r="H459" t="str">
            <v>REAR DOOR SASH RH</v>
          </cell>
        </row>
        <row r="460">
          <cell r="D460">
            <v>22425</v>
          </cell>
          <cell r="E460" t="str">
            <v>M67044-87204</v>
          </cell>
          <cell r="F460">
            <v>60</v>
          </cell>
          <cell r="G460">
            <v>0</v>
          </cell>
          <cell r="H460" t="str">
            <v>REAR DOOR SASH LH</v>
          </cell>
        </row>
        <row r="461">
          <cell r="D461">
            <v>22425</v>
          </cell>
          <cell r="E461" t="str">
            <v>M67181-87201</v>
          </cell>
          <cell r="F461">
            <v>1000</v>
          </cell>
          <cell r="G461">
            <v>0</v>
          </cell>
          <cell r="H461" t="str">
            <v>RETAINER DOOR HINGE</v>
          </cell>
        </row>
        <row r="462">
          <cell r="D462">
            <v>22426</v>
          </cell>
          <cell r="E462" t="str">
            <v>PW 533078</v>
          </cell>
          <cell r="F462">
            <v>90</v>
          </cell>
          <cell r="G462">
            <v>0</v>
          </cell>
          <cell r="H462" t="str">
            <v>SASH ASSY FR DR LH</v>
          </cell>
        </row>
        <row r="463">
          <cell r="D463">
            <v>22426</v>
          </cell>
          <cell r="E463" t="str">
            <v>PW 533080</v>
          </cell>
          <cell r="F463">
            <v>90</v>
          </cell>
          <cell r="G463">
            <v>0</v>
          </cell>
          <cell r="H463" t="str">
            <v>SASH ASSY RR DR LH</v>
          </cell>
        </row>
        <row r="464">
          <cell r="D464">
            <v>22427</v>
          </cell>
          <cell r="E464" t="str">
            <v>PW 830779</v>
          </cell>
          <cell r="F464">
            <v>60</v>
          </cell>
          <cell r="G464">
            <v>0</v>
          </cell>
          <cell r="H464" t="str">
            <v>SASH ASSY FR DR LH</v>
          </cell>
        </row>
        <row r="465">
          <cell r="D465">
            <v>22427</v>
          </cell>
          <cell r="E465" t="str">
            <v>PW 830780</v>
          </cell>
          <cell r="F465">
            <v>60</v>
          </cell>
          <cell r="G465">
            <v>0</v>
          </cell>
          <cell r="H465" t="str">
            <v>SASH ASSY FR DR RH</v>
          </cell>
        </row>
        <row r="466">
          <cell r="D466">
            <v>22427</v>
          </cell>
          <cell r="E466" t="str">
            <v>PW 830683</v>
          </cell>
          <cell r="F466">
            <v>60</v>
          </cell>
          <cell r="G466">
            <v>0</v>
          </cell>
          <cell r="H466" t="str">
            <v>SASH ASSY RR DR LH</v>
          </cell>
        </row>
        <row r="467">
          <cell r="D467">
            <v>22427</v>
          </cell>
          <cell r="E467" t="str">
            <v>PW 830684</v>
          </cell>
          <cell r="F467">
            <v>60</v>
          </cell>
          <cell r="G467">
            <v>0</v>
          </cell>
          <cell r="H467" t="str">
            <v>SASH ASSY RR DR RH</v>
          </cell>
        </row>
        <row r="468">
          <cell r="D468">
            <v>22431</v>
          </cell>
          <cell r="E468" t="str">
            <v>PW 533079</v>
          </cell>
          <cell r="F468">
            <v>90</v>
          </cell>
          <cell r="G468">
            <v>0</v>
          </cell>
          <cell r="H468" t="str">
            <v>SASH ASSY FR DR RH</v>
          </cell>
        </row>
        <row r="469">
          <cell r="D469">
            <v>22431</v>
          </cell>
          <cell r="E469" t="str">
            <v>PW 533081</v>
          </cell>
          <cell r="F469">
            <v>90</v>
          </cell>
          <cell r="G469">
            <v>0</v>
          </cell>
          <cell r="H469" t="str">
            <v>SASH ASSY RR DR RH</v>
          </cell>
        </row>
        <row r="470">
          <cell r="D470">
            <v>22432</v>
          </cell>
          <cell r="E470" t="str">
            <v>PW 533079</v>
          </cell>
          <cell r="F470">
            <v>90</v>
          </cell>
          <cell r="G470">
            <v>0</v>
          </cell>
          <cell r="H470" t="str">
            <v>SASH ASSY FR DR RH</v>
          </cell>
        </row>
        <row r="471">
          <cell r="D471">
            <v>22432</v>
          </cell>
          <cell r="E471" t="str">
            <v>PW 533081</v>
          </cell>
          <cell r="F471">
            <v>90</v>
          </cell>
          <cell r="G471">
            <v>0</v>
          </cell>
          <cell r="H471" t="str">
            <v>SASH ASSY RR DR RH</v>
          </cell>
        </row>
        <row r="472">
          <cell r="D472">
            <v>22433</v>
          </cell>
          <cell r="E472" t="str">
            <v>PW 533078</v>
          </cell>
          <cell r="F472">
            <v>90</v>
          </cell>
          <cell r="G472">
            <v>0</v>
          </cell>
          <cell r="H472" t="str">
            <v>SASH ASSY FR DR LH</v>
          </cell>
        </row>
        <row r="473">
          <cell r="D473">
            <v>22433</v>
          </cell>
          <cell r="E473" t="str">
            <v>PW 533080</v>
          </cell>
          <cell r="F473">
            <v>90</v>
          </cell>
          <cell r="G473">
            <v>0</v>
          </cell>
          <cell r="H473" t="str">
            <v>SASH ASSY RR DR LH</v>
          </cell>
        </row>
        <row r="474">
          <cell r="D474">
            <v>22434</v>
          </cell>
          <cell r="E474" t="str">
            <v>PW 533078</v>
          </cell>
          <cell r="F474">
            <v>60</v>
          </cell>
          <cell r="G474">
            <v>0</v>
          </cell>
          <cell r="H474" t="str">
            <v>SASH ASSY FR DR LH</v>
          </cell>
        </row>
        <row r="475">
          <cell r="D475">
            <v>22434</v>
          </cell>
          <cell r="E475" t="str">
            <v>PW 533080</v>
          </cell>
          <cell r="F475">
            <v>60</v>
          </cell>
          <cell r="G475">
            <v>0</v>
          </cell>
          <cell r="H475" t="str">
            <v>SASH ASSY RR DR LH</v>
          </cell>
        </row>
        <row r="476">
          <cell r="D476">
            <v>22435</v>
          </cell>
          <cell r="E476" t="str">
            <v>M67041-87203</v>
          </cell>
          <cell r="F476">
            <v>60</v>
          </cell>
          <cell r="G476">
            <v>0</v>
          </cell>
          <cell r="H476" t="str">
            <v>FRONT DOOR SASH RH</v>
          </cell>
        </row>
        <row r="477">
          <cell r="D477">
            <v>22435</v>
          </cell>
          <cell r="E477" t="str">
            <v>M67042-87203</v>
          </cell>
          <cell r="F477">
            <v>60</v>
          </cell>
          <cell r="G477">
            <v>0</v>
          </cell>
          <cell r="H477" t="str">
            <v>FRONT DOOR SASH LH</v>
          </cell>
        </row>
        <row r="478">
          <cell r="D478">
            <v>22435</v>
          </cell>
          <cell r="E478" t="str">
            <v>M67043-87204</v>
          </cell>
          <cell r="F478">
            <v>60</v>
          </cell>
          <cell r="G478">
            <v>0</v>
          </cell>
          <cell r="H478" t="str">
            <v>REAR DOOR SASH RH</v>
          </cell>
        </row>
        <row r="479">
          <cell r="D479">
            <v>22435</v>
          </cell>
          <cell r="E479" t="str">
            <v>M67044-87204</v>
          </cell>
          <cell r="F479">
            <v>60</v>
          </cell>
          <cell r="G479">
            <v>0</v>
          </cell>
          <cell r="H479" t="str">
            <v>REAR DOOR SASH LH</v>
          </cell>
        </row>
        <row r="480">
          <cell r="D480">
            <v>22436</v>
          </cell>
          <cell r="E480" t="str">
            <v>M67041-87203</v>
          </cell>
          <cell r="F480">
            <v>60</v>
          </cell>
          <cell r="G480">
            <v>0</v>
          </cell>
          <cell r="H480" t="str">
            <v>FRONT DOOR SASH RH</v>
          </cell>
        </row>
        <row r="481">
          <cell r="D481">
            <v>22436</v>
          </cell>
          <cell r="E481" t="str">
            <v>M67042-87203</v>
          </cell>
          <cell r="F481">
            <v>60</v>
          </cell>
          <cell r="G481">
            <v>0</v>
          </cell>
          <cell r="H481" t="str">
            <v>FRONT DOOR SASH LH</v>
          </cell>
        </row>
        <row r="482">
          <cell r="D482">
            <v>22436</v>
          </cell>
          <cell r="E482" t="str">
            <v>M67043-87204</v>
          </cell>
          <cell r="F482">
            <v>60</v>
          </cell>
          <cell r="G482">
            <v>0</v>
          </cell>
          <cell r="H482" t="str">
            <v>REAR DOOR SASH RH</v>
          </cell>
        </row>
        <row r="483">
          <cell r="D483">
            <v>22436</v>
          </cell>
          <cell r="E483" t="str">
            <v>M67044-87204</v>
          </cell>
          <cell r="F483">
            <v>60</v>
          </cell>
          <cell r="G483">
            <v>0</v>
          </cell>
          <cell r="H483" t="str">
            <v>REAR DOOR SASH LH</v>
          </cell>
        </row>
        <row r="484">
          <cell r="D484">
            <v>22436</v>
          </cell>
          <cell r="E484" t="str">
            <v>M67181-87201</v>
          </cell>
          <cell r="F484">
            <v>1000</v>
          </cell>
          <cell r="G484">
            <v>0</v>
          </cell>
          <cell r="H484" t="str">
            <v>RETAINER DOOR HINGE</v>
          </cell>
        </row>
        <row r="485">
          <cell r="D485">
            <v>22437</v>
          </cell>
          <cell r="E485" t="str">
            <v>PW 533079</v>
          </cell>
          <cell r="F485">
            <v>90</v>
          </cell>
          <cell r="G485">
            <v>0</v>
          </cell>
          <cell r="H485" t="str">
            <v>SASH ASSY FR DR RH</v>
          </cell>
        </row>
        <row r="486">
          <cell r="D486">
            <v>22437</v>
          </cell>
          <cell r="E486" t="str">
            <v>PW 533081</v>
          </cell>
          <cell r="F486">
            <v>90</v>
          </cell>
          <cell r="G486">
            <v>0</v>
          </cell>
          <cell r="H486" t="str">
            <v>SASH ASSY RR DR RH</v>
          </cell>
        </row>
        <row r="487">
          <cell r="D487">
            <v>22438</v>
          </cell>
          <cell r="E487" t="str">
            <v>PW 533079</v>
          </cell>
          <cell r="F487">
            <v>90</v>
          </cell>
          <cell r="G487">
            <v>0</v>
          </cell>
          <cell r="H487" t="str">
            <v>SASH ASSY FR DR RH</v>
          </cell>
        </row>
        <row r="488">
          <cell r="D488">
            <v>22438</v>
          </cell>
          <cell r="E488" t="str">
            <v>PW 533081</v>
          </cell>
          <cell r="F488">
            <v>90</v>
          </cell>
          <cell r="G488">
            <v>0</v>
          </cell>
          <cell r="H488" t="str">
            <v>SASH ASSY RR DR RH</v>
          </cell>
        </row>
        <row r="489">
          <cell r="D489">
            <v>22439</v>
          </cell>
          <cell r="E489" t="str">
            <v>PW 533078</v>
          </cell>
          <cell r="F489">
            <v>90</v>
          </cell>
          <cell r="G489">
            <v>0</v>
          </cell>
          <cell r="H489" t="str">
            <v>SASH ASSY FR DR LH</v>
          </cell>
        </row>
        <row r="490">
          <cell r="D490">
            <v>22439</v>
          </cell>
          <cell r="E490" t="str">
            <v>PW 533080</v>
          </cell>
          <cell r="F490">
            <v>90</v>
          </cell>
          <cell r="G490">
            <v>0</v>
          </cell>
          <cell r="H490" t="str">
            <v>SASH ASSY RR DR LH</v>
          </cell>
        </row>
        <row r="491">
          <cell r="D491">
            <v>22440</v>
          </cell>
          <cell r="E491" t="str">
            <v>PW 533078</v>
          </cell>
          <cell r="F491">
            <v>90</v>
          </cell>
          <cell r="G491">
            <v>0</v>
          </cell>
          <cell r="H491" t="str">
            <v>SASH ASSY FR DR LH</v>
          </cell>
        </row>
        <row r="492">
          <cell r="D492">
            <v>22440</v>
          </cell>
          <cell r="E492" t="str">
            <v>PW 533080</v>
          </cell>
          <cell r="F492">
            <v>90</v>
          </cell>
          <cell r="G492">
            <v>0</v>
          </cell>
          <cell r="H492" t="str">
            <v>SASH ASSY RR DR LH</v>
          </cell>
        </row>
        <row r="493">
          <cell r="D493">
            <v>22441</v>
          </cell>
          <cell r="E493" t="str">
            <v>MB 819527</v>
          </cell>
          <cell r="F493">
            <v>270</v>
          </cell>
          <cell r="G493">
            <v>0</v>
          </cell>
          <cell r="H493" t="str">
            <v>SASH REAR DOOR CENTER LH</v>
          </cell>
        </row>
        <row r="494">
          <cell r="D494">
            <v>22441</v>
          </cell>
          <cell r="E494" t="str">
            <v>MB 819528</v>
          </cell>
          <cell r="F494">
            <v>300</v>
          </cell>
          <cell r="G494">
            <v>0</v>
          </cell>
          <cell r="H494" t="str">
            <v>SASH REAR DOOR CENTER RH</v>
          </cell>
        </row>
        <row r="495">
          <cell r="D495">
            <v>22441</v>
          </cell>
          <cell r="E495" t="str">
            <v>MR 106081</v>
          </cell>
          <cell r="F495">
            <v>270</v>
          </cell>
          <cell r="G495">
            <v>0</v>
          </cell>
          <cell r="H495" t="str">
            <v>SASH FRONT DOOR LOWER RR LH</v>
          </cell>
        </row>
        <row r="496">
          <cell r="D496">
            <v>22441</v>
          </cell>
          <cell r="E496" t="str">
            <v>MR 106082</v>
          </cell>
          <cell r="F496">
            <v>270</v>
          </cell>
          <cell r="G496">
            <v>0</v>
          </cell>
          <cell r="H496" t="str">
            <v>SASH FRONT DOOR LOWER RR RH</v>
          </cell>
        </row>
        <row r="497">
          <cell r="D497">
            <v>22442</v>
          </cell>
          <cell r="E497" t="str">
            <v>PW 830701 (R)</v>
          </cell>
          <cell r="F497">
            <v>120</v>
          </cell>
          <cell r="G497">
            <v>0</v>
          </cell>
          <cell r="H497" t="str">
            <v>SASH RR DR CENTER LH</v>
          </cell>
        </row>
        <row r="498">
          <cell r="D498">
            <v>22442</v>
          </cell>
          <cell r="E498" t="str">
            <v>PW 830702 (R)</v>
          </cell>
          <cell r="F498">
            <v>120</v>
          </cell>
          <cell r="G498">
            <v>0</v>
          </cell>
          <cell r="H498" t="str">
            <v>SASH RR DR CENTER RH</v>
          </cell>
        </row>
        <row r="499">
          <cell r="D499">
            <v>22443</v>
          </cell>
          <cell r="E499" t="str">
            <v>PW 830779</v>
          </cell>
          <cell r="F499">
            <v>60</v>
          </cell>
          <cell r="G499">
            <v>0</v>
          </cell>
          <cell r="H499" t="str">
            <v>SASH ASSY FR DR LH</v>
          </cell>
        </row>
        <row r="500">
          <cell r="D500">
            <v>22443</v>
          </cell>
          <cell r="E500" t="str">
            <v>PW 830780</v>
          </cell>
          <cell r="F500">
            <v>60</v>
          </cell>
          <cell r="G500">
            <v>0</v>
          </cell>
          <cell r="H500" t="str">
            <v>SASH ASSY FR DR RH</v>
          </cell>
        </row>
        <row r="501">
          <cell r="D501">
            <v>22443</v>
          </cell>
          <cell r="E501" t="str">
            <v>PW 830683</v>
          </cell>
          <cell r="F501">
            <v>60</v>
          </cell>
          <cell r="G501">
            <v>0</v>
          </cell>
          <cell r="H501" t="str">
            <v>SASH ASSY RR DR LH</v>
          </cell>
        </row>
        <row r="502">
          <cell r="D502">
            <v>22443</v>
          </cell>
          <cell r="E502" t="str">
            <v>PW 830684</v>
          </cell>
          <cell r="F502">
            <v>60</v>
          </cell>
          <cell r="G502">
            <v>0</v>
          </cell>
          <cell r="H502" t="str">
            <v>SASH ASSY RR DR RH</v>
          </cell>
        </row>
        <row r="503">
          <cell r="D503">
            <v>22444</v>
          </cell>
          <cell r="E503" t="str">
            <v>PW 830779</v>
          </cell>
          <cell r="F503">
            <v>60</v>
          </cell>
          <cell r="G503">
            <v>0</v>
          </cell>
          <cell r="H503" t="str">
            <v>SASH ASSY FR DR LH</v>
          </cell>
        </row>
        <row r="504">
          <cell r="D504">
            <v>22444</v>
          </cell>
          <cell r="E504" t="str">
            <v>PW 830780</v>
          </cell>
          <cell r="F504">
            <v>60</v>
          </cell>
          <cell r="G504">
            <v>0</v>
          </cell>
          <cell r="H504" t="str">
            <v>SASH ASSY FR DR RH</v>
          </cell>
        </row>
        <row r="505">
          <cell r="D505">
            <v>22444</v>
          </cell>
          <cell r="E505" t="str">
            <v>PW 830683</v>
          </cell>
          <cell r="F505">
            <v>60</v>
          </cell>
          <cell r="G505">
            <v>0</v>
          </cell>
          <cell r="H505" t="str">
            <v>SASH ASSY RR DR LH</v>
          </cell>
        </row>
        <row r="506">
          <cell r="D506">
            <v>22444</v>
          </cell>
          <cell r="E506" t="str">
            <v>PW 830684</v>
          </cell>
          <cell r="F506">
            <v>60</v>
          </cell>
          <cell r="G506">
            <v>0</v>
          </cell>
          <cell r="H506" t="str">
            <v>SASH ASSY RR DR RH</v>
          </cell>
        </row>
        <row r="507">
          <cell r="D507">
            <v>22445</v>
          </cell>
          <cell r="E507" t="str">
            <v>PW 830779</v>
          </cell>
          <cell r="F507">
            <v>30</v>
          </cell>
          <cell r="G507">
            <v>0</v>
          </cell>
          <cell r="H507" t="str">
            <v>SASH ASSY FR DR LH</v>
          </cell>
        </row>
        <row r="508">
          <cell r="D508">
            <v>22445</v>
          </cell>
          <cell r="E508" t="str">
            <v>PW 830780</v>
          </cell>
          <cell r="F508">
            <v>30</v>
          </cell>
          <cell r="G508">
            <v>0</v>
          </cell>
          <cell r="H508" t="str">
            <v>SASH ASSY FR DR RH</v>
          </cell>
        </row>
        <row r="509">
          <cell r="D509">
            <v>22445</v>
          </cell>
          <cell r="E509" t="str">
            <v>PW 830683</v>
          </cell>
          <cell r="F509">
            <v>30</v>
          </cell>
          <cell r="G509">
            <v>0</v>
          </cell>
          <cell r="H509" t="str">
            <v>SASH ASSY RR DR LH</v>
          </cell>
        </row>
        <row r="510">
          <cell r="D510">
            <v>22445</v>
          </cell>
          <cell r="E510" t="str">
            <v>PW 830684</v>
          </cell>
          <cell r="F510">
            <v>30</v>
          </cell>
          <cell r="G510">
            <v>0</v>
          </cell>
          <cell r="H510" t="str">
            <v>SASH ASSY RR DR RH</v>
          </cell>
        </row>
        <row r="511">
          <cell r="D511">
            <v>22446</v>
          </cell>
          <cell r="E511" t="str">
            <v>PW 533078</v>
          </cell>
          <cell r="F511">
            <v>90</v>
          </cell>
          <cell r="G511">
            <v>0</v>
          </cell>
          <cell r="H511" t="str">
            <v>SASH ASSY FR DR LH</v>
          </cell>
        </row>
        <row r="512">
          <cell r="D512">
            <v>22446</v>
          </cell>
          <cell r="E512" t="str">
            <v>PW 533080</v>
          </cell>
          <cell r="F512">
            <v>90</v>
          </cell>
          <cell r="G512">
            <v>0</v>
          </cell>
          <cell r="H512" t="str">
            <v>SASH ASSY RR DR LH</v>
          </cell>
        </row>
        <row r="513">
          <cell r="D513">
            <v>22447</v>
          </cell>
          <cell r="E513" t="str">
            <v>PW 533079</v>
          </cell>
          <cell r="F513">
            <v>90</v>
          </cell>
          <cell r="G513">
            <v>0</v>
          </cell>
          <cell r="H513" t="str">
            <v>SASH ASSY FR DR RH</v>
          </cell>
        </row>
        <row r="514">
          <cell r="D514">
            <v>22447</v>
          </cell>
          <cell r="E514" t="str">
            <v>PW 533081</v>
          </cell>
          <cell r="F514">
            <v>90</v>
          </cell>
          <cell r="G514">
            <v>0</v>
          </cell>
          <cell r="H514" t="str">
            <v>SASH ASSY RR DR RH</v>
          </cell>
        </row>
        <row r="515">
          <cell r="D515">
            <v>22448</v>
          </cell>
          <cell r="E515" t="str">
            <v>PW 533078</v>
          </cell>
          <cell r="F515">
            <v>30</v>
          </cell>
          <cell r="G515">
            <v>0</v>
          </cell>
          <cell r="H515" t="str">
            <v>SASH ASSY FR DR LH</v>
          </cell>
        </row>
        <row r="516">
          <cell r="D516">
            <v>22448</v>
          </cell>
          <cell r="E516" t="str">
            <v>PW 533079</v>
          </cell>
          <cell r="F516">
            <v>30</v>
          </cell>
          <cell r="G516">
            <v>0</v>
          </cell>
          <cell r="H516" t="str">
            <v>SASH ASSY FR DR RH</v>
          </cell>
        </row>
        <row r="517">
          <cell r="D517">
            <v>22448</v>
          </cell>
          <cell r="E517" t="str">
            <v>PW 533080</v>
          </cell>
          <cell r="F517">
            <v>30</v>
          </cell>
          <cell r="G517">
            <v>0</v>
          </cell>
          <cell r="H517" t="str">
            <v>SASH ASSY RR DR LH</v>
          </cell>
        </row>
        <row r="518">
          <cell r="D518">
            <v>22448</v>
          </cell>
          <cell r="E518" t="str">
            <v>PW 533081</v>
          </cell>
          <cell r="F518">
            <v>30</v>
          </cell>
          <cell r="G518">
            <v>0</v>
          </cell>
          <cell r="H518" t="str">
            <v>SASH ASSY RR DR RH</v>
          </cell>
        </row>
        <row r="519">
          <cell r="D519">
            <v>22449</v>
          </cell>
          <cell r="E519" t="str">
            <v>MB 819527</v>
          </cell>
          <cell r="F519">
            <v>150</v>
          </cell>
          <cell r="G519">
            <v>0</v>
          </cell>
          <cell r="H519" t="str">
            <v>SASH REAR DOOR CENTER LH</v>
          </cell>
        </row>
        <row r="520">
          <cell r="D520">
            <v>22449</v>
          </cell>
          <cell r="E520" t="str">
            <v>MB 819528</v>
          </cell>
          <cell r="F520">
            <v>180</v>
          </cell>
          <cell r="G520">
            <v>0</v>
          </cell>
          <cell r="H520" t="str">
            <v>SASH REAR DOOR CENTER RH</v>
          </cell>
        </row>
        <row r="521">
          <cell r="D521">
            <v>22449</v>
          </cell>
          <cell r="E521" t="str">
            <v>MR 106081</v>
          </cell>
          <cell r="F521">
            <v>270</v>
          </cell>
          <cell r="G521">
            <v>0</v>
          </cell>
          <cell r="H521" t="str">
            <v>SASH FRONT DOOR LOWER RR LH</v>
          </cell>
        </row>
        <row r="522">
          <cell r="D522">
            <v>22449</v>
          </cell>
          <cell r="E522" t="str">
            <v>MR 106082</v>
          </cell>
          <cell r="F522">
            <v>270</v>
          </cell>
          <cell r="G522">
            <v>0</v>
          </cell>
          <cell r="H522" t="str">
            <v>SASH FRONT DOOR LOWER RR RH</v>
          </cell>
        </row>
        <row r="523">
          <cell r="D523">
            <v>22450</v>
          </cell>
          <cell r="E523" t="str">
            <v>PW 830701 (R)</v>
          </cell>
          <cell r="F523">
            <v>150</v>
          </cell>
          <cell r="G523">
            <v>0</v>
          </cell>
          <cell r="H523" t="str">
            <v>SASH RR DR CENTER LH</v>
          </cell>
        </row>
        <row r="524">
          <cell r="D524">
            <v>22450</v>
          </cell>
          <cell r="E524" t="str">
            <v>PW 830702 (R)</v>
          </cell>
          <cell r="F524">
            <v>150</v>
          </cell>
          <cell r="G524">
            <v>0</v>
          </cell>
          <cell r="H524" t="str">
            <v>SASH RR DR CENTER RH</v>
          </cell>
        </row>
        <row r="525">
          <cell r="D525">
            <v>22451</v>
          </cell>
          <cell r="E525" t="str">
            <v>PW 533079</v>
          </cell>
          <cell r="F525">
            <v>90</v>
          </cell>
          <cell r="G525">
            <v>0</v>
          </cell>
          <cell r="H525" t="str">
            <v>SASH ASSY FR DR RH</v>
          </cell>
        </row>
        <row r="526">
          <cell r="D526">
            <v>22451</v>
          </cell>
          <cell r="E526" t="str">
            <v>PW 533081</v>
          </cell>
          <cell r="F526">
            <v>90</v>
          </cell>
          <cell r="G526">
            <v>0</v>
          </cell>
          <cell r="H526" t="str">
            <v>SASH ASSY RR DR RH</v>
          </cell>
        </row>
        <row r="527">
          <cell r="D527">
            <v>22452</v>
          </cell>
          <cell r="E527" t="str">
            <v>PW 533078</v>
          </cell>
          <cell r="F527">
            <v>90</v>
          </cell>
          <cell r="G527">
            <v>0</v>
          </cell>
          <cell r="H527" t="str">
            <v>SASH ASSY FR DR LH</v>
          </cell>
        </row>
        <row r="528">
          <cell r="D528">
            <v>22452</v>
          </cell>
          <cell r="E528" t="str">
            <v>PW 533080</v>
          </cell>
          <cell r="F528">
            <v>90</v>
          </cell>
          <cell r="G528">
            <v>0</v>
          </cell>
          <cell r="H528" t="str">
            <v>SASH ASSY RR DR LH</v>
          </cell>
        </row>
        <row r="529">
          <cell r="D529">
            <v>22453</v>
          </cell>
          <cell r="E529" t="str">
            <v>M67041-87203</v>
          </cell>
          <cell r="F529">
            <v>90</v>
          </cell>
          <cell r="G529">
            <v>0</v>
          </cell>
          <cell r="H529" t="str">
            <v>FRONT DOOR SASH RH</v>
          </cell>
        </row>
        <row r="530">
          <cell r="D530">
            <v>22453</v>
          </cell>
          <cell r="E530" t="str">
            <v>M67042-87203</v>
          </cell>
          <cell r="F530">
            <v>60</v>
          </cell>
          <cell r="G530">
            <v>0</v>
          </cell>
          <cell r="H530" t="str">
            <v>FRONT DOOR SASH LH</v>
          </cell>
        </row>
        <row r="531">
          <cell r="D531">
            <v>22453</v>
          </cell>
          <cell r="E531" t="str">
            <v>M67043-87204</v>
          </cell>
          <cell r="F531">
            <v>60</v>
          </cell>
          <cell r="G531">
            <v>0</v>
          </cell>
          <cell r="H531" t="str">
            <v>REAR DOOR SASH RH</v>
          </cell>
        </row>
        <row r="532">
          <cell r="D532">
            <v>22453</v>
          </cell>
          <cell r="E532" t="str">
            <v>M67044-87204</v>
          </cell>
          <cell r="F532">
            <v>60</v>
          </cell>
          <cell r="G532">
            <v>0</v>
          </cell>
          <cell r="H532" t="str">
            <v>REAR DOOR SASH LH</v>
          </cell>
        </row>
        <row r="533">
          <cell r="D533">
            <v>22453</v>
          </cell>
          <cell r="E533" t="str">
            <v>M67181-87201</v>
          </cell>
          <cell r="F533">
            <v>1000</v>
          </cell>
          <cell r="G533">
            <v>0</v>
          </cell>
          <cell r="H533" t="str">
            <v>RETAINER DOOR HINGE</v>
          </cell>
        </row>
        <row r="534">
          <cell r="D534">
            <v>22453</v>
          </cell>
          <cell r="E534" t="str">
            <v>M67333-87203</v>
          </cell>
          <cell r="F534">
            <v>500</v>
          </cell>
          <cell r="G534">
            <v>0</v>
          </cell>
          <cell r="H534" t="str">
            <v>REINFORCEMENT DOOR CHECK</v>
          </cell>
        </row>
        <row r="535">
          <cell r="D535">
            <v>22453</v>
          </cell>
          <cell r="E535" t="str">
            <v>M67435-87205</v>
          </cell>
          <cell r="F535">
            <v>1000</v>
          </cell>
          <cell r="G535">
            <v>0</v>
          </cell>
          <cell r="H535" t="str">
            <v>REAR DOOR LOWER SASH LH/RH</v>
          </cell>
        </row>
        <row r="536">
          <cell r="D536">
            <v>22454</v>
          </cell>
          <cell r="E536" t="str">
            <v>PW 830779</v>
          </cell>
          <cell r="F536">
            <v>60</v>
          </cell>
          <cell r="G536">
            <v>0</v>
          </cell>
          <cell r="H536" t="str">
            <v>SASH ASSY FR DR LH</v>
          </cell>
        </row>
        <row r="537">
          <cell r="D537">
            <v>22454</v>
          </cell>
          <cell r="E537" t="str">
            <v>PW 830780</v>
          </cell>
          <cell r="F537">
            <v>60</v>
          </cell>
          <cell r="G537">
            <v>0</v>
          </cell>
          <cell r="H537" t="str">
            <v>SASH ASSY FR DR RH</v>
          </cell>
        </row>
        <row r="538">
          <cell r="D538">
            <v>22454</v>
          </cell>
          <cell r="E538" t="str">
            <v>PW 830683</v>
          </cell>
          <cell r="F538">
            <v>60</v>
          </cell>
          <cell r="G538">
            <v>0</v>
          </cell>
          <cell r="H538" t="str">
            <v>SASH ASSY RR DR LH</v>
          </cell>
        </row>
        <row r="539">
          <cell r="D539">
            <v>22454</v>
          </cell>
          <cell r="E539" t="str">
            <v>PW 830684</v>
          </cell>
          <cell r="F539">
            <v>60</v>
          </cell>
          <cell r="G539">
            <v>0</v>
          </cell>
          <cell r="H539" t="str">
            <v>SASH ASSY RR DR RH</v>
          </cell>
        </row>
        <row r="540">
          <cell r="D540">
            <v>22455</v>
          </cell>
          <cell r="E540" t="str">
            <v>PW 533078</v>
          </cell>
          <cell r="F540">
            <v>30</v>
          </cell>
          <cell r="G540">
            <v>0</v>
          </cell>
          <cell r="H540" t="str">
            <v>SASH ASSY FR DR LH</v>
          </cell>
        </row>
        <row r="541">
          <cell r="D541">
            <v>22455</v>
          </cell>
          <cell r="E541" t="str">
            <v>PW 533079</v>
          </cell>
          <cell r="F541">
            <v>60</v>
          </cell>
          <cell r="G541">
            <v>0</v>
          </cell>
          <cell r="H541" t="str">
            <v>SASH ASSY FR DR RH</v>
          </cell>
        </row>
        <row r="542">
          <cell r="D542">
            <v>22455</v>
          </cell>
          <cell r="E542" t="str">
            <v>PW 533080</v>
          </cell>
          <cell r="F542">
            <v>30</v>
          </cell>
          <cell r="G542">
            <v>0</v>
          </cell>
          <cell r="H542" t="str">
            <v>SASH ASSY RR DR LH</v>
          </cell>
        </row>
        <row r="543">
          <cell r="D543">
            <v>22455</v>
          </cell>
          <cell r="E543" t="str">
            <v>PW 533081</v>
          </cell>
          <cell r="F543">
            <v>60</v>
          </cell>
          <cell r="G543">
            <v>0</v>
          </cell>
          <cell r="H543" t="str">
            <v>SASH ASSY RR DR RH</v>
          </cell>
        </row>
        <row r="544">
          <cell r="D544">
            <v>22456</v>
          </cell>
          <cell r="E544" t="str">
            <v>PW 533079</v>
          </cell>
          <cell r="F544">
            <v>90</v>
          </cell>
          <cell r="G544">
            <v>0</v>
          </cell>
          <cell r="H544" t="str">
            <v>SASH ASSY FR DR RH</v>
          </cell>
        </row>
        <row r="545">
          <cell r="D545">
            <v>22456</v>
          </cell>
          <cell r="E545" t="str">
            <v>PW 533081</v>
          </cell>
          <cell r="F545">
            <v>90</v>
          </cell>
          <cell r="G545">
            <v>0</v>
          </cell>
          <cell r="H545" t="str">
            <v>SASH ASSY RR DR RH</v>
          </cell>
        </row>
        <row r="546">
          <cell r="D546">
            <v>22457</v>
          </cell>
          <cell r="E546" t="str">
            <v>PW 533078</v>
          </cell>
          <cell r="F546">
            <v>90</v>
          </cell>
          <cell r="G546">
            <v>0</v>
          </cell>
          <cell r="H546" t="str">
            <v>SASH ASSY FR DR LH</v>
          </cell>
        </row>
        <row r="547">
          <cell r="D547">
            <v>22457</v>
          </cell>
          <cell r="E547" t="str">
            <v>PW 533079</v>
          </cell>
          <cell r="F547">
            <v>30</v>
          </cell>
          <cell r="G547">
            <v>0</v>
          </cell>
          <cell r="H547" t="str">
            <v>SASH ASSY FR DR RH</v>
          </cell>
        </row>
        <row r="548">
          <cell r="D548">
            <v>22457</v>
          </cell>
          <cell r="E548" t="str">
            <v>PW 533080</v>
          </cell>
          <cell r="F548">
            <v>90</v>
          </cell>
          <cell r="G548">
            <v>0</v>
          </cell>
          <cell r="H548" t="str">
            <v>SASH ASSY RR DR LH</v>
          </cell>
        </row>
        <row r="549">
          <cell r="D549">
            <v>22457</v>
          </cell>
          <cell r="E549" t="str">
            <v>PW 533081</v>
          </cell>
          <cell r="F549">
            <v>30</v>
          </cell>
          <cell r="G549">
            <v>0</v>
          </cell>
          <cell r="H549" t="str">
            <v>SASH ASSY RR DR RH</v>
          </cell>
        </row>
        <row r="550">
          <cell r="D550">
            <v>22459</v>
          </cell>
          <cell r="E550" t="str">
            <v>M67041-87203</v>
          </cell>
          <cell r="F550">
            <v>90</v>
          </cell>
          <cell r="G550">
            <v>0</v>
          </cell>
          <cell r="H550" t="str">
            <v>FRONT DOOR SASH RH</v>
          </cell>
        </row>
        <row r="551">
          <cell r="D551">
            <v>22459</v>
          </cell>
          <cell r="E551" t="str">
            <v>M67042-87203</v>
          </cell>
          <cell r="F551">
            <v>90</v>
          </cell>
          <cell r="G551">
            <v>0</v>
          </cell>
          <cell r="H551" t="str">
            <v>FRONT DOOR SASH LH</v>
          </cell>
        </row>
        <row r="552">
          <cell r="D552">
            <v>22459</v>
          </cell>
          <cell r="E552" t="str">
            <v>M67043-87204</v>
          </cell>
          <cell r="F552">
            <v>60</v>
          </cell>
          <cell r="G552">
            <v>0</v>
          </cell>
          <cell r="H552" t="str">
            <v>REAR DOOR SASH RH</v>
          </cell>
        </row>
        <row r="553">
          <cell r="D553">
            <v>22459</v>
          </cell>
          <cell r="E553" t="str">
            <v>M67044-87204</v>
          </cell>
          <cell r="F553">
            <v>60</v>
          </cell>
          <cell r="G553">
            <v>0</v>
          </cell>
          <cell r="H553" t="str">
            <v>REAR DOOR SASH LH</v>
          </cell>
        </row>
        <row r="554">
          <cell r="D554">
            <v>22460</v>
          </cell>
          <cell r="E554" t="str">
            <v>M67041-87203</v>
          </cell>
          <cell r="F554">
            <v>60</v>
          </cell>
          <cell r="G554">
            <v>0</v>
          </cell>
          <cell r="H554" t="str">
            <v>FRONT DOOR SASH RH</v>
          </cell>
        </row>
        <row r="555">
          <cell r="D555">
            <v>22460</v>
          </cell>
          <cell r="E555" t="str">
            <v>M67042-87203</v>
          </cell>
          <cell r="F555">
            <v>60</v>
          </cell>
          <cell r="G555">
            <v>0</v>
          </cell>
          <cell r="H555" t="str">
            <v>FRONT DOOR SASH LH</v>
          </cell>
        </row>
        <row r="556">
          <cell r="D556">
            <v>22460</v>
          </cell>
          <cell r="E556" t="str">
            <v>M67043-87204</v>
          </cell>
          <cell r="F556">
            <v>90</v>
          </cell>
          <cell r="G556">
            <v>0</v>
          </cell>
          <cell r="H556" t="str">
            <v>REAR DOOR SASH RH</v>
          </cell>
        </row>
        <row r="557">
          <cell r="D557">
            <v>22460</v>
          </cell>
          <cell r="E557" t="str">
            <v>M67044-87204</v>
          </cell>
          <cell r="F557">
            <v>90</v>
          </cell>
          <cell r="G557">
            <v>0</v>
          </cell>
          <cell r="H557" t="str">
            <v>REAR DOOR SASH LH</v>
          </cell>
        </row>
        <row r="558">
          <cell r="D558">
            <v>22461</v>
          </cell>
          <cell r="E558" t="str">
            <v>PW 830779</v>
          </cell>
          <cell r="F558">
            <v>30</v>
          </cell>
          <cell r="G558">
            <v>0</v>
          </cell>
          <cell r="H558" t="str">
            <v>SASH ASSY FR DR LH</v>
          </cell>
        </row>
        <row r="559">
          <cell r="D559">
            <v>22461</v>
          </cell>
          <cell r="E559" t="str">
            <v>PW 830780</v>
          </cell>
          <cell r="F559">
            <v>30</v>
          </cell>
          <cell r="G559">
            <v>0</v>
          </cell>
          <cell r="H559" t="str">
            <v>SASH ASSY FR DR RH</v>
          </cell>
        </row>
        <row r="560">
          <cell r="D560">
            <v>22461</v>
          </cell>
          <cell r="E560" t="str">
            <v>PW 830683</v>
          </cell>
          <cell r="F560">
            <v>30</v>
          </cell>
          <cell r="G560">
            <v>0</v>
          </cell>
          <cell r="H560" t="str">
            <v>SASH ASSY RR DR LH</v>
          </cell>
        </row>
        <row r="561">
          <cell r="D561">
            <v>22461</v>
          </cell>
          <cell r="E561" t="str">
            <v>PW 830684</v>
          </cell>
          <cell r="F561">
            <v>30</v>
          </cell>
          <cell r="G561">
            <v>0</v>
          </cell>
          <cell r="H561" t="str">
            <v>SASH ASSY RR DR RH</v>
          </cell>
        </row>
        <row r="562">
          <cell r="D562">
            <v>22462</v>
          </cell>
          <cell r="E562" t="str">
            <v>PW 533078</v>
          </cell>
          <cell r="F562">
            <v>90</v>
          </cell>
          <cell r="G562">
            <v>0</v>
          </cell>
          <cell r="H562" t="str">
            <v>SASH ASSY FR DR LH</v>
          </cell>
        </row>
        <row r="563">
          <cell r="D563">
            <v>22462</v>
          </cell>
          <cell r="E563" t="str">
            <v>PW 533080</v>
          </cell>
          <cell r="F563">
            <v>90</v>
          </cell>
          <cell r="G563">
            <v>0</v>
          </cell>
          <cell r="H563" t="str">
            <v>SASH ASSY RR DR LH</v>
          </cell>
        </row>
        <row r="564">
          <cell r="D564">
            <v>22463</v>
          </cell>
          <cell r="E564" t="str">
            <v>PW 533078</v>
          </cell>
          <cell r="F564">
            <v>90</v>
          </cell>
          <cell r="G564">
            <v>0</v>
          </cell>
          <cell r="H564" t="str">
            <v>SASH ASSY FR DR LH</v>
          </cell>
        </row>
        <row r="565">
          <cell r="D565">
            <v>22463</v>
          </cell>
          <cell r="E565" t="str">
            <v>PW 533080</v>
          </cell>
          <cell r="F565">
            <v>90</v>
          </cell>
          <cell r="G565">
            <v>0</v>
          </cell>
          <cell r="H565" t="str">
            <v>SASH ASSY RR DR LH</v>
          </cell>
        </row>
        <row r="566">
          <cell r="D566">
            <v>22464</v>
          </cell>
          <cell r="E566" t="str">
            <v>PW 533079</v>
          </cell>
          <cell r="F566">
            <v>90</v>
          </cell>
          <cell r="G566">
            <v>0</v>
          </cell>
          <cell r="H566" t="str">
            <v>SASH ASSY FR DR RH</v>
          </cell>
        </row>
        <row r="567">
          <cell r="D567">
            <v>22464</v>
          </cell>
          <cell r="E567" t="str">
            <v>PW 533081</v>
          </cell>
          <cell r="F567">
            <v>90</v>
          </cell>
          <cell r="G567">
            <v>0</v>
          </cell>
          <cell r="H567" t="str">
            <v>SASH ASSY RR DR RH</v>
          </cell>
        </row>
        <row r="568">
          <cell r="D568">
            <v>22465</v>
          </cell>
          <cell r="E568" t="str">
            <v>PW 533079</v>
          </cell>
          <cell r="F568">
            <v>90</v>
          </cell>
          <cell r="G568">
            <v>0</v>
          </cell>
          <cell r="H568" t="str">
            <v>SASH ASSY FR DR RH</v>
          </cell>
        </row>
        <row r="569">
          <cell r="D569">
            <v>22465</v>
          </cell>
          <cell r="E569" t="str">
            <v>PW 533081</v>
          </cell>
          <cell r="F569">
            <v>90</v>
          </cell>
          <cell r="G569">
            <v>0</v>
          </cell>
          <cell r="H569" t="str">
            <v>SASH ASSY RR DR RH</v>
          </cell>
        </row>
        <row r="570">
          <cell r="D570">
            <v>22466</v>
          </cell>
          <cell r="E570" t="str">
            <v>PW 830779</v>
          </cell>
          <cell r="F570">
            <v>60</v>
          </cell>
          <cell r="G570">
            <v>0</v>
          </cell>
          <cell r="H570" t="str">
            <v>SASH ASSY FR DR LH</v>
          </cell>
        </row>
        <row r="571">
          <cell r="D571">
            <v>22466</v>
          </cell>
          <cell r="E571" t="str">
            <v>PW 830780</v>
          </cell>
          <cell r="F571">
            <v>60</v>
          </cell>
          <cell r="G571">
            <v>0</v>
          </cell>
          <cell r="H571" t="str">
            <v>SASH ASSY FR DR RH</v>
          </cell>
        </row>
        <row r="572">
          <cell r="D572">
            <v>22466</v>
          </cell>
          <cell r="E572" t="str">
            <v>PW 830683</v>
          </cell>
          <cell r="F572">
            <v>60</v>
          </cell>
          <cell r="G572">
            <v>0</v>
          </cell>
          <cell r="H572" t="str">
            <v>SASH ASSY RR DR LH</v>
          </cell>
        </row>
        <row r="573">
          <cell r="D573">
            <v>22466</v>
          </cell>
          <cell r="E573" t="str">
            <v>PW 830684</v>
          </cell>
          <cell r="F573">
            <v>60</v>
          </cell>
          <cell r="G573">
            <v>0</v>
          </cell>
          <cell r="H573" t="str">
            <v>SASH ASSY RR DR RH</v>
          </cell>
        </row>
        <row r="574">
          <cell r="D574">
            <v>22467</v>
          </cell>
          <cell r="E574" t="str">
            <v>MB 819527</v>
          </cell>
          <cell r="F574">
            <v>60</v>
          </cell>
          <cell r="G574">
            <v>0</v>
          </cell>
          <cell r="H574" t="str">
            <v>SASH REAR DOOR CENTER LH</v>
          </cell>
        </row>
        <row r="575">
          <cell r="D575">
            <v>22467</v>
          </cell>
          <cell r="E575" t="str">
            <v>MB 819528</v>
          </cell>
          <cell r="F575">
            <v>60</v>
          </cell>
          <cell r="G575">
            <v>0</v>
          </cell>
          <cell r="H575" t="str">
            <v>SASH REAR DOOR CENTER RH</v>
          </cell>
        </row>
        <row r="576">
          <cell r="D576">
            <v>22468</v>
          </cell>
          <cell r="E576" t="str">
            <v>MB 819527</v>
          </cell>
          <cell r="F576">
            <v>450</v>
          </cell>
          <cell r="G576">
            <v>0</v>
          </cell>
          <cell r="H576" t="str">
            <v>SASH REAR DOOR CENTER LH</v>
          </cell>
        </row>
        <row r="577">
          <cell r="D577">
            <v>22468</v>
          </cell>
          <cell r="E577" t="str">
            <v>MB 819528</v>
          </cell>
          <cell r="F577">
            <v>450</v>
          </cell>
          <cell r="G577">
            <v>0</v>
          </cell>
          <cell r="H577" t="str">
            <v>SASH REAR DOOR CENTER RH</v>
          </cell>
        </row>
        <row r="578">
          <cell r="D578">
            <v>22468</v>
          </cell>
          <cell r="E578" t="str">
            <v>MR 106081</v>
          </cell>
          <cell r="F578">
            <v>450</v>
          </cell>
          <cell r="G578">
            <v>0</v>
          </cell>
          <cell r="H578" t="str">
            <v>SASH FRONT DOOR LOWER RR LH</v>
          </cell>
        </row>
        <row r="579">
          <cell r="D579">
            <v>22468</v>
          </cell>
          <cell r="E579" t="str">
            <v>MR 106082</v>
          </cell>
          <cell r="F579">
            <v>450</v>
          </cell>
          <cell r="G579">
            <v>0</v>
          </cell>
          <cell r="H579" t="str">
            <v>SASH FRONT DOOR LOWER RR RH</v>
          </cell>
        </row>
        <row r="580">
          <cell r="D580">
            <v>22469</v>
          </cell>
          <cell r="E580" t="str">
            <v>PW 830701 (R)</v>
          </cell>
          <cell r="F580">
            <v>225</v>
          </cell>
          <cell r="G580">
            <v>0</v>
          </cell>
          <cell r="H580" t="str">
            <v>SASH RR DR CENTER LH</v>
          </cell>
        </row>
        <row r="581">
          <cell r="D581">
            <v>22469</v>
          </cell>
          <cell r="E581" t="str">
            <v>PW 830702 (R)</v>
          </cell>
          <cell r="F581">
            <v>225</v>
          </cell>
          <cell r="G581">
            <v>0</v>
          </cell>
          <cell r="H581" t="str">
            <v>SASH RR DR CENTER RH</v>
          </cell>
        </row>
        <row r="582">
          <cell r="D582">
            <v>22470</v>
          </cell>
          <cell r="E582" t="str">
            <v>PW 533078</v>
          </cell>
          <cell r="F582">
            <v>90</v>
          </cell>
          <cell r="G582">
            <v>0</v>
          </cell>
          <cell r="H582" t="str">
            <v>SASH ASSY FR DR LH</v>
          </cell>
        </row>
        <row r="583">
          <cell r="D583">
            <v>22470</v>
          </cell>
          <cell r="E583" t="str">
            <v>PW 533080</v>
          </cell>
          <cell r="F583">
            <v>90</v>
          </cell>
          <cell r="G583">
            <v>0</v>
          </cell>
          <cell r="H583" t="str">
            <v>SASH ASSY RR DR LH</v>
          </cell>
        </row>
        <row r="584">
          <cell r="D584">
            <v>22471</v>
          </cell>
          <cell r="E584" t="str">
            <v>PW 533078</v>
          </cell>
          <cell r="F584">
            <v>30</v>
          </cell>
          <cell r="G584">
            <v>0</v>
          </cell>
          <cell r="H584" t="str">
            <v>SASH ASSY FR DR LH</v>
          </cell>
        </row>
        <row r="585">
          <cell r="D585">
            <v>22471</v>
          </cell>
          <cell r="E585" t="str">
            <v>PW 533079</v>
          </cell>
          <cell r="F585">
            <v>90</v>
          </cell>
          <cell r="G585">
            <v>0</v>
          </cell>
          <cell r="H585" t="str">
            <v>SASH ASSY FR DR RH</v>
          </cell>
        </row>
        <row r="586">
          <cell r="D586">
            <v>22471</v>
          </cell>
          <cell r="E586" t="str">
            <v>PW 533080</v>
          </cell>
          <cell r="F586">
            <v>30</v>
          </cell>
          <cell r="G586">
            <v>0</v>
          </cell>
          <cell r="H586" t="str">
            <v>SASH ASSY RR DR LH</v>
          </cell>
        </row>
        <row r="587">
          <cell r="D587">
            <v>22471</v>
          </cell>
          <cell r="E587" t="str">
            <v>PW 533081</v>
          </cell>
          <cell r="F587">
            <v>60</v>
          </cell>
          <cell r="G587">
            <v>0</v>
          </cell>
          <cell r="H587" t="str">
            <v>SASH ASSY RR DR RH</v>
          </cell>
        </row>
        <row r="588">
          <cell r="D588">
            <v>22472</v>
          </cell>
          <cell r="E588" t="str">
            <v>PW 830779</v>
          </cell>
          <cell r="F588">
            <v>30</v>
          </cell>
          <cell r="G588">
            <v>0</v>
          </cell>
          <cell r="H588" t="str">
            <v>SASH ASSY FR DR LH</v>
          </cell>
        </row>
        <row r="589">
          <cell r="D589">
            <v>22472</v>
          </cell>
          <cell r="E589" t="str">
            <v>PW 830780</v>
          </cell>
          <cell r="F589">
            <v>30</v>
          </cell>
          <cell r="G589">
            <v>0</v>
          </cell>
          <cell r="H589" t="str">
            <v>SASH ASSY FR DR RH</v>
          </cell>
        </row>
        <row r="590">
          <cell r="D590">
            <v>22472</v>
          </cell>
          <cell r="E590" t="str">
            <v>PW 830683</v>
          </cell>
          <cell r="F590">
            <v>30</v>
          </cell>
          <cell r="G590">
            <v>0</v>
          </cell>
          <cell r="H590" t="str">
            <v>SASH ASSY RR DR LH</v>
          </cell>
        </row>
        <row r="591">
          <cell r="D591">
            <v>22472</v>
          </cell>
          <cell r="E591" t="str">
            <v>PW 830684</v>
          </cell>
          <cell r="F591">
            <v>30</v>
          </cell>
          <cell r="G591">
            <v>0</v>
          </cell>
          <cell r="H591" t="str">
            <v>SASH ASSY RR DR RH</v>
          </cell>
        </row>
        <row r="592">
          <cell r="D592">
            <v>22473</v>
          </cell>
          <cell r="E592" t="str">
            <v>PW 830779</v>
          </cell>
          <cell r="F592">
            <v>30</v>
          </cell>
          <cell r="G592">
            <v>0</v>
          </cell>
          <cell r="H592" t="str">
            <v>SASH ASSY FR DR LH</v>
          </cell>
        </row>
        <row r="593">
          <cell r="D593">
            <v>22473</v>
          </cell>
          <cell r="E593" t="str">
            <v>PW 830780</v>
          </cell>
          <cell r="F593">
            <v>30</v>
          </cell>
          <cell r="G593">
            <v>0</v>
          </cell>
          <cell r="H593" t="str">
            <v>SASH ASSY FR DR RH</v>
          </cell>
        </row>
        <row r="594">
          <cell r="D594">
            <v>22473</v>
          </cell>
          <cell r="E594" t="str">
            <v>PW 830683</v>
          </cell>
          <cell r="F594">
            <v>30</v>
          </cell>
          <cell r="G594">
            <v>0</v>
          </cell>
          <cell r="H594" t="str">
            <v>SASH ASSY RR DR LH</v>
          </cell>
        </row>
        <row r="595">
          <cell r="D595">
            <v>22473</v>
          </cell>
          <cell r="E595" t="str">
            <v>PW 830684</v>
          </cell>
          <cell r="F595">
            <v>30</v>
          </cell>
          <cell r="G595">
            <v>0</v>
          </cell>
          <cell r="H595" t="str">
            <v>SASH ASSY RR DR RH</v>
          </cell>
        </row>
        <row r="596">
          <cell r="D596">
            <v>22474</v>
          </cell>
          <cell r="E596" t="str">
            <v>MB 819527</v>
          </cell>
          <cell r="F596">
            <v>300</v>
          </cell>
          <cell r="G596">
            <v>0</v>
          </cell>
          <cell r="H596" t="str">
            <v>SASH REAR DOOR CENTER LH</v>
          </cell>
        </row>
        <row r="597">
          <cell r="D597">
            <v>22474</v>
          </cell>
          <cell r="E597" t="str">
            <v>MB 819528</v>
          </cell>
          <cell r="F597">
            <v>300</v>
          </cell>
          <cell r="G597">
            <v>0</v>
          </cell>
          <cell r="H597" t="str">
            <v>SASH REAR DOOR CENTER RH</v>
          </cell>
        </row>
        <row r="598">
          <cell r="D598">
            <v>22474</v>
          </cell>
          <cell r="E598" t="str">
            <v>MR 106081</v>
          </cell>
          <cell r="F598">
            <v>270</v>
          </cell>
          <cell r="G598">
            <v>0</v>
          </cell>
          <cell r="H598" t="str">
            <v>SASH FRONT DOOR LOWER RR LH</v>
          </cell>
        </row>
        <row r="599">
          <cell r="D599">
            <v>22474</v>
          </cell>
          <cell r="E599" t="str">
            <v>MR 106082</v>
          </cell>
          <cell r="F599">
            <v>270</v>
          </cell>
          <cell r="G599">
            <v>0</v>
          </cell>
          <cell r="H599" t="str">
            <v>SASH FRONT DOOR LOWER RR RH</v>
          </cell>
        </row>
        <row r="600">
          <cell r="D600">
            <v>22475</v>
          </cell>
          <cell r="E600" t="str">
            <v>PW 830701 (R)</v>
          </cell>
          <cell r="F600">
            <v>150</v>
          </cell>
          <cell r="G600">
            <v>0</v>
          </cell>
          <cell r="H600" t="str">
            <v>SASH RR DR CENTER LH</v>
          </cell>
        </row>
        <row r="601">
          <cell r="D601">
            <v>22475</v>
          </cell>
          <cell r="E601" t="str">
            <v>PW 830702 (R)</v>
          </cell>
          <cell r="F601">
            <v>150</v>
          </cell>
          <cell r="G601">
            <v>0</v>
          </cell>
          <cell r="H601" t="str">
            <v>SASH RR DR CENTER RH</v>
          </cell>
        </row>
        <row r="602">
          <cell r="D602">
            <v>22476</v>
          </cell>
          <cell r="E602" t="str">
            <v>PW 533078</v>
          </cell>
          <cell r="F602">
            <v>90</v>
          </cell>
          <cell r="G602">
            <v>0</v>
          </cell>
          <cell r="H602" t="str">
            <v>SASH ASSY FR DR LH</v>
          </cell>
        </row>
        <row r="603">
          <cell r="D603">
            <v>22476</v>
          </cell>
          <cell r="E603" t="str">
            <v>PW 533080</v>
          </cell>
          <cell r="F603">
            <v>90</v>
          </cell>
          <cell r="G603">
            <v>0</v>
          </cell>
          <cell r="H603" t="str">
            <v>SASH ASSY RR DR LH</v>
          </cell>
        </row>
        <row r="604">
          <cell r="D604">
            <v>22477</v>
          </cell>
          <cell r="E604" t="str">
            <v>PW 533079</v>
          </cell>
          <cell r="F604">
            <v>90</v>
          </cell>
          <cell r="G604">
            <v>0</v>
          </cell>
          <cell r="H604" t="str">
            <v>SASH ASSY FR DR RH</v>
          </cell>
        </row>
        <row r="605">
          <cell r="D605">
            <v>22477</v>
          </cell>
          <cell r="E605" t="str">
            <v>PW 533081</v>
          </cell>
          <cell r="F605">
            <v>90</v>
          </cell>
          <cell r="G605">
            <v>0</v>
          </cell>
          <cell r="H605" t="str">
            <v>SASH ASSY RR DR RH</v>
          </cell>
        </row>
        <row r="606">
          <cell r="D606">
            <v>22478</v>
          </cell>
          <cell r="E606" t="str">
            <v>PW 830779</v>
          </cell>
          <cell r="F606">
            <v>90</v>
          </cell>
          <cell r="G606">
            <v>0</v>
          </cell>
          <cell r="H606" t="str">
            <v>SASH ASSY FR DR LH</v>
          </cell>
        </row>
        <row r="607">
          <cell r="D607">
            <v>22478</v>
          </cell>
          <cell r="E607" t="str">
            <v>PW 830780</v>
          </cell>
          <cell r="F607">
            <v>60</v>
          </cell>
          <cell r="G607">
            <v>0</v>
          </cell>
          <cell r="H607" t="str">
            <v>SASH ASSY FR DR RH</v>
          </cell>
        </row>
        <row r="608">
          <cell r="D608">
            <v>22478</v>
          </cell>
          <cell r="E608" t="str">
            <v>PW 830683</v>
          </cell>
          <cell r="F608">
            <v>60</v>
          </cell>
          <cell r="G608">
            <v>0</v>
          </cell>
          <cell r="H608" t="str">
            <v>SASH ASSY RR DR LH</v>
          </cell>
        </row>
        <row r="609">
          <cell r="D609">
            <v>22478</v>
          </cell>
          <cell r="E609" t="str">
            <v>PW 830684</v>
          </cell>
          <cell r="F609">
            <v>60</v>
          </cell>
          <cell r="G609">
            <v>0</v>
          </cell>
          <cell r="H609" t="str">
            <v>SASH ASSY RR DR RH</v>
          </cell>
        </row>
        <row r="610">
          <cell r="D610">
            <v>22479</v>
          </cell>
          <cell r="E610" t="str">
            <v>PW 533079</v>
          </cell>
          <cell r="F610">
            <v>90</v>
          </cell>
          <cell r="G610">
            <v>0</v>
          </cell>
          <cell r="H610" t="str">
            <v>SASH ASSY FR DR RH</v>
          </cell>
        </row>
        <row r="611">
          <cell r="D611">
            <v>22479</v>
          </cell>
          <cell r="E611" t="str">
            <v>PW 533081</v>
          </cell>
          <cell r="F611">
            <v>90</v>
          </cell>
          <cell r="G611">
            <v>0</v>
          </cell>
          <cell r="H611" t="str">
            <v>SASH ASSY RR DR RH</v>
          </cell>
        </row>
        <row r="612">
          <cell r="D612">
            <v>22480</v>
          </cell>
          <cell r="E612" t="str">
            <v>PW 533078</v>
          </cell>
          <cell r="F612">
            <v>90</v>
          </cell>
          <cell r="G612">
            <v>0</v>
          </cell>
          <cell r="H612" t="str">
            <v>SASH ASSY FR DR LH</v>
          </cell>
        </row>
        <row r="613">
          <cell r="D613">
            <v>22480</v>
          </cell>
          <cell r="E613" t="str">
            <v>PW 533080</v>
          </cell>
          <cell r="F613">
            <v>90</v>
          </cell>
          <cell r="G613">
            <v>0</v>
          </cell>
          <cell r="H613" t="str">
            <v>SASH ASSY RR DR LH</v>
          </cell>
        </row>
        <row r="614">
          <cell r="D614">
            <v>22481</v>
          </cell>
          <cell r="E614" t="str">
            <v>M67041-87203</v>
          </cell>
          <cell r="F614">
            <v>90</v>
          </cell>
          <cell r="G614">
            <v>0</v>
          </cell>
          <cell r="H614" t="str">
            <v>FRONT DOOR SASH RH</v>
          </cell>
        </row>
        <row r="615">
          <cell r="D615">
            <v>22481</v>
          </cell>
          <cell r="E615" t="str">
            <v>M67042-87203</v>
          </cell>
          <cell r="F615">
            <v>90</v>
          </cell>
          <cell r="G615">
            <v>0</v>
          </cell>
          <cell r="H615" t="str">
            <v>FRONT DOOR SASH LH</v>
          </cell>
        </row>
        <row r="616">
          <cell r="D616">
            <v>22481</v>
          </cell>
          <cell r="E616" t="str">
            <v>M67043-87204</v>
          </cell>
          <cell r="F616">
            <v>60</v>
          </cell>
          <cell r="G616">
            <v>0</v>
          </cell>
          <cell r="H616" t="str">
            <v>REAR DOOR SASH RH</v>
          </cell>
        </row>
        <row r="617">
          <cell r="D617">
            <v>22481</v>
          </cell>
          <cell r="E617" t="str">
            <v>M67044-87204</v>
          </cell>
          <cell r="F617">
            <v>60</v>
          </cell>
          <cell r="G617">
            <v>0</v>
          </cell>
          <cell r="H617" t="str">
            <v>REAR DOOR SASH LH</v>
          </cell>
        </row>
        <row r="618">
          <cell r="D618">
            <v>22481</v>
          </cell>
          <cell r="E618" t="str">
            <v>M67181-87201</v>
          </cell>
          <cell r="F618">
            <v>2000</v>
          </cell>
          <cell r="G618">
            <v>0</v>
          </cell>
          <cell r="H618" t="str">
            <v>RETAINER DOOR HINGE</v>
          </cell>
        </row>
        <row r="619">
          <cell r="D619">
            <v>22481</v>
          </cell>
          <cell r="E619" t="str">
            <v>M67333-87203</v>
          </cell>
          <cell r="F619">
            <v>500</v>
          </cell>
          <cell r="G619">
            <v>0</v>
          </cell>
          <cell r="H619" t="str">
            <v>REINFORCEMENT DOOR CHECK</v>
          </cell>
        </row>
        <row r="620">
          <cell r="D620">
            <v>22482</v>
          </cell>
          <cell r="E620" t="str">
            <v>PW 533078</v>
          </cell>
          <cell r="F620">
            <v>90</v>
          </cell>
          <cell r="G620">
            <v>0</v>
          </cell>
          <cell r="H620" t="str">
            <v>SASH ASSY FR DR LH</v>
          </cell>
        </row>
        <row r="621">
          <cell r="D621">
            <v>22482</v>
          </cell>
          <cell r="E621" t="str">
            <v>PW 533079</v>
          </cell>
          <cell r="F621">
            <v>60</v>
          </cell>
          <cell r="G621">
            <v>0</v>
          </cell>
          <cell r="H621" t="str">
            <v>SASH ASSY FR DR RH</v>
          </cell>
        </row>
        <row r="622">
          <cell r="D622">
            <v>22482</v>
          </cell>
          <cell r="E622" t="str">
            <v>PW 533080</v>
          </cell>
          <cell r="F622">
            <v>60</v>
          </cell>
          <cell r="G622">
            <v>0</v>
          </cell>
          <cell r="H622" t="str">
            <v>SASH ASSY RR DR LH</v>
          </cell>
        </row>
        <row r="623">
          <cell r="D623">
            <v>22482</v>
          </cell>
          <cell r="E623" t="str">
            <v>PW 533081</v>
          </cell>
          <cell r="F623">
            <v>60</v>
          </cell>
          <cell r="G623">
            <v>0</v>
          </cell>
          <cell r="H623" t="str">
            <v>SASH ASSY RR DR RH</v>
          </cell>
        </row>
        <row r="624">
          <cell r="D624">
            <v>22483</v>
          </cell>
          <cell r="E624" t="str">
            <v>PW 533078</v>
          </cell>
          <cell r="F624">
            <v>30</v>
          </cell>
          <cell r="G624">
            <v>0</v>
          </cell>
          <cell r="H624" t="str">
            <v>SASH ASSY FR DR LH</v>
          </cell>
        </row>
        <row r="625">
          <cell r="D625">
            <v>22483</v>
          </cell>
          <cell r="E625" t="str">
            <v>PW 533079</v>
          </cell>
          <cell r="F625">
            <v>30</v>
          </cell>
          <cell r="G625">
            <v>0</v>
          </cell>
          <cell r="H625" t="str">
            <v>SASH ASSY FR DR RH</v>
          </cell>
        </row>
        <row r="626">
          <cell r="D626">
            <v>22483</v>
          </cell>
          <cell r="E626" t="str">
            <v>PW 533080</v>
          </cell>
          <cell r="F626">
            <v>60</v>
          </cell>
          <cell r="G626">
            <v>0</v>
          </cell>
          <cell r="H626" t="str">
            <v>SASH ASSY RR DR LH</v>
          </cell>
        </row>
        <row r="627">
          <cell r="D627">
            <v>22483</v>
          </cell>
          <cell r="E627" t="str">
            <v>PW 533081</v>
          </cell>
          <cell r="F627">
            <v>90</v>
          </cell>
          <cell r="G627">
            <v>0</v>
          </cell>
          <cell r="H627" t="str">
            <v>SASH ASSY RR DR RH</v>
          </cell>
        </row>
        <row r="628">
          <cell r="D628">
            <v>22484</v>
          </cell>
          <cell r="E628" t="str">
            <v>PW 830779</v>
          </cell>
          <cell r="F628">
            <v>30</v>
          </cell>
          <cell r="G628">
            <v>0</v>
          </cell>
          <cell r="H628" t="str">
            <v>SASH ASSY FR DR LH</v>
          </cell>
        </row>
        <row r="629">
          <cell r="D629">
            <v>22484</v>
          </cell>
          <cell r="E629" t="str">
            <v>PW 830780</v>
          </cell>
          <cell r="F629">
            <v>30</v>
          </cell>
          <cell r="G629">
            <v>0</v>
          </cell>
          <cell r="H629" t="str">
            <v>SASH ASSY FR DR RH</v>
          </cell>
        </row>
        <row r="630">
          <cell r="D630">
            <v>22484</v>
          </cell>
          <cell r="E630" t="str">
            <v>PW 830683</v>
          </cell>
          <cell r="F630">
            <v>30</v>
          </cell>
          <cell r="G630">
            <v>0</v>
          </cell>
          <cell r="H630" t="str">
            <v>SASH ASSY RR DR LH</v>
          </cell>
        </row>
        <row r="631">
          <cell r="D631">
            <v>22484</v>
          </cell>
          <cell r="E631" t="str">
            <v>PW 830684</v>
          </cell>
          <cell r="F631">
            <v>60</v>
          </cell>
          <cell r="G631">
            <v>0</v>
          </cell>
          <cell r="H631" t="str">
            <v>SASH ASSY RR DR RH</v>
          </cell>
        </row>
        <row r="632">
          <cell r="D632">
            <v>22485</v>
          </cell>
          <cell r="E632" t="str">
            <v>M67041-87203</v>
          </cell>
          <cell r="F632">
            <v>90</v>
          </cell>
          <cell r="G632">
            <v>0</v>
          </cell>
          <cell r="H632" t="str">
            <v>FRONT DOOR SASH RH</v>
          </cell>
        </row>
        <row r="633">
          <cell r="D633">
            <v>22485</v>
          </cell>
          <cell r="E633" t="str">
            <v>M67042-87203</v>
          </cell>
          <cell r="F633">
            <v>90</v>
          </cell>
          <cell r="G633">
            <v>0</v>
          </cell>
          <cell r="H633" t="str">
            <v>FRONT DOOR SASH LH</v>
          </cell>
        </row>
        <row r="634">
          <cell r="D634">
            <v>22485</v>
          </cell>
          <cell r="E634" t="str">
            <v>M67043-87204</v>
          </cell>
          <cell r="F634">
            <v>60</v>
          </cell>
          <cell r="G634">
            <v>0</v>
          </cell>
          <cell r="H634" t="str">
            <v>REAR DOOR SASH RH</v>
          </cell>
        </row>
        <row r="635">
          <cell r="D635">
            <v>22485</v>
          </cell>
          <cell r="E635" t="str">
            <v>M67044-87204</v>
          </cell>
          <cell r="F635">
            <v>60</v>
          </cell>
          <cell r="G635">
            <v>0</v>
          </cell>
          <cell r="H635" t="str">
            <v>REAR DOOR SASH LH</v>
          </cell>
        </row>
        <row r="636">
          <cell r="D636">
            <v>22486</v>
          </cell>
          <cell r="E636" t="str">
            <v>PW 533078</v>
          </cell>
          <cell r="F636">
            <v>90</v>
          </cell>
          <cell r="G636">
            <v>0</v>
          </cell>
          <cell r="H636" t="str">
            <v>SASH ASSY FR DR LH</v>
          </cell>
        </row>
        <row r="637">
          <cell r="D637">
            <v>22486</v>
          </cell>
          <cell r="E637" t="str">
            <v>PW 533080</v>
          </cell>
          <cell r="F637">
            <v>90</v>
          </cell>
          <cell r="G637">
            <v>0</v>
          </cell>
          <cell r="H637" t="str">
            <v>SASH ASSY RR DR LH</v>
          </cell>
        </row>
        <row r="638">
          <cell r="D638">
            <v>22487</v>
          </cell>
          <cell r="E638" t="str">
            <v>PW 533078</v>
          </cell>
          <cell r="F638">
            <v>90</v>
          </cell>
          <cell r="G638">
            <v>0</v>
          </cell>
          <cell r="H638" t="str">
            <v>SASH ASSY FR DR LH</v>
          </cell>
        </row>
        <row r="639">
          <cell r="D639">
            <v>22487</v>
          </cell>
          <cell r="E639" t="str">
            <v>PW 533080</v>
          </cell>
          <cell r="F639">
            <v>90</v>
          </cell>
          <cell r="G639">
            <v>0</v>
          </cell>
          <cell r="H639" t="str">
            <v>SASH ASSY RR DR LH</v>
          </cell>
        </row>
        <row r="640">
          <cell r="D640">
            <v>22488</v>
          </cell>
          <cell r="E640" t="str">
            <v>PW 533079</v>
          </cell>
          <cell r="F640">
            <v>90</v>
          </cell>
          <cell r="G640">
            <v>0</v>
          </cell>
          <cell r="H640" t="str">
            <v>SASH ASSY FR DR RH</v>
          </cell>
        </row>
        <row r="641">
          <cell r="D641">
            <v>22488</v>
          </cell>
          <cell r="E641" t="str">
            <v>PW 533081</v>
          </cell>
          <cell r="F641">
            <v>90</v>
          </cell>
          <cell r="G641">
            <v>0</v>
          </cell>
          <cell r="H641" t="str">
            <v>SASH ASSY RR DR RH</v>
          </cell>
        </row>
        <row r="642">
          <cell r="D642">
            <v>22489</v>
          </cell>
          <cell r="E642" t="str">
            <v>PW 533079</v>
          </cell>
          <cell r="F642">
            <v>90</v>
          </cell>
          <cell r="G642">
            <v>0</v>
          </cell>
          <cell r="H642" t="str">
            <v>SASH ASSY FR DR RH</v>
          </cell>
        </row>
        <row r="643">
          <cell r="D643">
            <v>22489</v>
          </cell>
          <cell r="E643" t="str">
            <v>PW 533081</v>
          </cell>
          <cell r="F643">
            <v>90</v>
          </cell>
          <cell r="G643">
            <v>0</v>
          </cell>
          <cell r="H643" t="str">
            <v>SASH ASSY RR DR RH</v>
          </cell>
        </row>
        <row r="644">
          <cell r="D644">
            <v>22490</v>
          </cell>
          <cell r="E644" t="str">
            <v>PW 830779</v>
          </cell>
          <cell r="F644">
            <v>60</v>
          </cell>
          <cell r="G644">
            <v>0</v>
          </cell>
          <cell r="H644" t="str">
            <v>SASH ASSY FR DR LH</v>
          </cell>
        </row>
        <row r="645">
          <cell r="D645">
            <v>22490</v>
          </cell>
          <cell r="E645" t="str">
            <v>PW 830780</v>
          </cell>
          <cell r="F645">
            <v>60</v>
          </cell>
          <cell r="G645">
            <v>0</v>
          </cell>
          <cell r="H645" t="str">
            <v>SASH ASSY FR DR RH</v>
          </cell>
        </row>
        <row r="646">
          <cell r="D646">
            <v>22490</v>
          </cell>
          <cell r="E646" t="str">
            <v>PW 830683</v>
          </cell>
          <cell r="F646">
            <v>60</v>
          </cell>
          <cell r="G646">
            <v>0</v>
          </cell>
          <cell r="H646" t="str">
            <v>SASH ASSY RR DR LH</v>
          </cell>
        </row>
        <row r="647">
          <cell r="D647">
            <v>22490</v>
          </cell>
          <cell r="E647" t="str">
            <v>PW 830684</v>
          </cell>
          <cell r="F647">
            <v>60</v>
          </cell>
          <cell r="G647">
            <v>0</v>
          </cell>
          <cell r="H647" t="str">
            <v>SASH ASSY RR DR RH</v>
          </cell>
        </row>
        <row r="648">
          <cell r="D648">
            <v>22491</v>
          </cell>
          <cell r="E648" t="str">
            <v>M67041-87203</v>
          </cell>
          <cell r="F648">
            <v>60</v>
          </cell>
          <cell r="G648">
            <v>0</v>
          </cell>
          <cell r="H648" t="str">
            <v>FRONT DOOR SASH RH</v>
          </cell>
        </row>
        <row r="649">
          <cell r="D649">
            <v>22491</v>
          </cell>
          <cell r="E649" t="str">
            <v>M67042-87203</v>
          </cell>
          <cell r="F649">
            <v>60</v>
          </cell>
          <cell r="G649">
            <v>0</v>
          </cell>
          <cell r="H649" t="str">
            <v>FRONT DOOR SASH LH</v>
          </cell>
        </row>
        <row r="650">
          <cell r="D650">
            <v>22491</v>
          </cell>
          <cell r="E650" t="str">
            <v>M67043-87204</v>
          </cell>
          <cell r="F650">
            <v>90</v>
          </cell>
          <cell r="G650">
            <v>0</v>
          </cell>
          <cell r="H650" t="str">
            <v>REAR DOOR SASH RH</v>
          </cell>
        </row>
        <row r="651">
          <cell r="D651">
            <v>22491</v>
          </cell>
          <cell r="E651" t="str">
            <v>M67044-87204</v>
          </cell>
          <cell r="F651">
            <v>90</v>
          </cell>
          <cell r="G651">
            <v>0</v>
          </cell>
          <cell r="H651" t="str">
            <v>REAR DOOR SASH LH</v>
          </cell>
        </row>
        <row r="652">
          <cell r="D652">
            <v>22492</v>
          </cell>
          <cell r="E652" t="str">
            <v>MB 819527</v>
          </cell>
          <cell r="F652">
            <v>270</v>
          </cell>
          <cell r="G652">
            <v>0</v>
          </cell>
          <cell r="H652" t="str">
            <v>SASH REAR DOOR CENTER LH</v>
          </cell>
        </row>
        <row r="653">
          <cell r="D653">
            <v>22492</v>
          </cell>
          <cell r="E653" t="str">
            <v>MB 819528</v>
          </cell>
          <cell r="F653">
            <v>240</v>
          </cell>
          <cell r="G653">
            <v>0</v>
          </cell>
          <cell r="H653" t="str">
            <v>SASH REAR DOOR CENTER RH</v>
          </cell>
        </row>
        <row r="654">
          <cell r="D654">
            <v>22492</v>
          </cell>
          <cell r="E654" t="str">
            <v>MR 106081</v>
          </cell>
          <cell r="F654">
            <v>270</v>
          </cell>
          <cell r="G654">
            <v>0</v>
          </cell>
          <cell r="H654" t="str">
            <v>SASH FRONT DOOR LOWER RR LH</v>
          </cell>
        </row>
        <row r="655">
          <cell r="D655">
            <v>22492</v>
          </cell>
          <cell r="E655" t="str">
            <v>MR 106082</v>
          </cell>
          <cell r="F655">
            <v>270</v>
          </cell>
          <cell r="G655">
            <v>0</v>
          </cell>
          <cell r="H655" t="str">
            <v>SASH FRONT DOOR LOWER RR RH</v>
          </cell>
        </row>
        <row r="656">
          <cell r="D656">
            <v>22493</v>
          </cell>
          <cell r="E656" t="str">
            <v>PW 533079</v>
          </cell>
          <cell r="F656">
            <v>90</v>
          </cell>
          <cell r="G656">
            <v>0</v>
          </cell>
          <cell r="H656" t="str">
            <v>SASH ASSY FR DR RH</v>
          </cell>
        </row>
        <row r="657">
          <cell r="D657">
            <v>22493</v>
          </cell>
          <cell r="E657" t="str">
            <v>PW 533081</v>
          </cell>
          <cell r="F657">
            <v>90</v>
          </cell>
          <cell r="G657">
            <v>0</v>
          </cell>
          <cell r="H657" t="str">
            <v>SASH ASSY RR DR RH</v>
          </cell>
        </row>
        <row r="658">
          <cell r="D658">
            <v>22494</v>
          </cell>
          <cell r="E658" t="str">
            <v>PW 533078</v>
          </cell>
          <cell r="F658">
            <v>90</v>
          </cell>
          <cell r="G658">
            <v>0</v>
          </cell>
          <cell r="H658" t="str">
            <v>SASH ASSY FR DR LH</v>
          </cell>
        </row>
        <row r="659">
          <cell r="D659">
            <v>22494</v>
          </cell>
          <cell r="E659" t="str">
            <v>PW 533080</v>
          </cell>
          <cell r="F659">
            <v>90</v>
          </cell>
          <cell r="G659">
            <v>0</v>
          </cell>
          <cell r="H659" t="str">
            <v>SASH ASSY RR DR LH</v>
          </cell>
        </row>
        <row r="660">
          <cell r="D660">
            <v>22495</v>
          </cell>
          <cell r="E660" t="str">
            <v>PW 533078</v>
          </cell>
          <cell r="F660">
            <v>30</v>
          </cell>
          <cell r="G660">
            <v>0</v>
          </cell>
          <cell r="H660" t="str">
            <v>SASH ASSY FR DR LH</v>
          </cell>
        </row>
        <row r="661">
          <cell r="D661">
            <v>22495</v>
          </cell>
          <cell r="E661" t="str">
            <v>PW 533079</v>
          </cell>
          <cell r="F661">
            <v>60</v>
          </cell>
          <cell r="G661">
            <v>0</v>
          </cell>
          <cell r="H661" t="str">
            <v>SASH ASSY FR DR RH</v>
          </cell>
        </row>
        <row r="662">
          <cell r="D662">
            <v>22495</v>
          </cell>
          <cell r="E662" t="str">
            <v>PW 533080</v>
          </cell>
          <cell r="F662">
            <v>30</v>
          </cell>
          <cell r="G662">
            <v>0</v>
          </cell>
          <cell r="H662" t="str">
            <v>SASH ASSY RR DR LH</v>
          </cell>
        </row>
        <row r="663">
          <cell r="D663">
            <v>22495</v>
          </cell>
          <cell r="E663" t="str">
            <v>PW 533081</v>
          </cell>
          <cell r="F663">
            <v>30</v>
          </cell>
          <cell r="G663">
            <v>0</v>
          </cell>
          <cell r="H663" t="str">
            <v>SASH ASSY RR DR RH</v>
          </cell>
        </row>
        <row r="664">
          <cell r="D664">
            <v>22496</v>
          </cell>
          <cell r="E664" t="str">
            <v>PW 830779</v>
          </cell>
          <cell r="F664">
            <v>60</v>
          </cell>
          <cell r="G664">
            <v>0</v>
          </cell>
          <cell r="H664" t="str">
            <v>SASH ASSY FR DR LH</v>
          </cell>
        </row>
        <row r="665">
          <cell r="D665">
            <v>22496</v>
          </cell>
          <cell r="E665" t="str">
            <v>PW 830780</v>
          </cell>
          <cell r="F665">
            <v>60</v>
          </cell>
          <cell r="G665">
            <v>0</v>
          </cell>
          <cell r="H665" t="str">
            <v>SASH ASSY FR DR RH</v>
          </cell>
        </row>
        <row r="666">
          <cell r="D666">
            <v>22496</v>
          </cell>
          <cell r="E666" t="str">
            <v>PW 830683</v>
          </cell>
          <cell r="F666">
            <v>60</v>
          </cell>
          <cell r="G666">
            <v>0</v>
          </cell>
          <cell r="H666" t="str">
            <v>SASH ASSY RR DR LH</v>
          </cell>
        </row>
        <row r="667">
          <cell r="D667">
            <v>22496</v>
          </cell>
          <cell r="E667" t="str">
            <v>PW 830684</v>
          </cell>
          <cell r="F667">
            <v>60</v>
          </cell>
          <cell r="G667">
            <v>0</v>
          </cell>
          <cell r="H667" t="str">
            <v>SASH ASSY RR DR RH</v>
          </cell>
        </row>
        <row r="668">
          <cell r="D668">
            <v>22497</v>
          </cell>
          <cell r="E668" t="str">
            <v>PW 533079</v>
          </cell>
          <cell r="F668">
            <v>90</v>
          </cell>
          <cell r="G668">
            <v>0</v>
          </cell>
          <cell r="H668" t="str">
            <v>SASH ASSY FR DR RH</v>
          </cell>
        </row>
        <row r="669">
          <cell r="D669">
            <v>22497</v>
          </cell>
          <cell r="E669" t="str">
            <v>PW 533081</v>
          </cell>
          <cell r="F669">
            <v>90</v>
          </cell>
          <cell r="G669">
            <v>0</v>
          </cell>
          <cell r="H669" t="str">
            <v>SASH ASSY RR DR RH</v>
          </cell>
        </row>
        <row r="670">
          <cell r="D670">
            <v>22498</v>
          </cell>
          <cell r="E670" t="str">
            <v>PW 533078</v>
          </cell>
          <cell r="F670">
            <v>90</v>
          </cell>
          <cell r="G670">
            <v>0</v>
          </cell>
          <cell r="H670" t="str">
            <v>SASH ASSY FR DR LH</v>
          </cell>
        </row>
        <row r="671">
          <cell r="D671">
            <v>22498</v>
          </cell>
          <cell r="E671" t="str">
            <v>PW 533080</v>
          </cell>
          <cell r="F671">
            <v>90</v>
          </cell>
          <cell r="G671">
            <v>0</v>
          </cell>
          <cell r="H671" t="str">
            <v>SASH ASSY RR DR LH</v>
          </cell>
        </row>
        <row r="672">
          <cell r="D672">
            <v>22499</v>
          </cell>
          <cell r="E672" t="str">
            <v>PW 830701 (R)</v>
          </cell>
          <cell r="F672">
            <v>150</v>
          </cell>
          <cell r="G672">
            <v>0</v>
          </cell>
          <cell r="H672" t="str">
            <v>SASH RR DR CENTER LH</v>
          </cell>
        </row>
        <row r="673">
          <cell r="D673">
            <v>22499</v>
          </cell>
          <cell r="E673" t="str">
            <v>PW 830702 (R)</v>
          </cell>
          <cell r="F673">
            <v>150</v>
          </cell>
          <cell r="G673">
            <v>0</v>
          </cell>
          <cell r="H673" t="str">
            <v>SASH RR DR CENTER RH</v>
          </cell>
        </row>
        <row r="674">
          <cell r="D674">
            <v>22500</v>
          </cell>
          <cell r="E674" t="str">
            <v>MB 819527</v>
          </cell>
          <cell r="F674">
            <v>210</v>
          </cell>
          <cell r="G674">
            <v>0</v>
          </cell>
          <cell r="H674" t="str">
            <v>SASH REAR DOOR CENTER LH</v>
          </cell>
        </row>
        <row r="675">
          <cell r="D675">
            <v>22500</v>
          </cell>
          <cell r="E675" t="str">
            <v>MB 819528</v>
          </cell>
          <cell r="F675">
            <v>210</v>
          </cell>
          <cell r="G675">
            <v>0</v>
          </cell>
          <cell r="H675" t="str">
            <v>SASH REAR DOOR CENTER RH</v>
          </cell>
        </row>
        <row r="676">
          <cell r="D676">
            <v>22500</v>
          </cell>
          <cell r="E676" t="str">
            <v>MR 106081</v>
          </cell>
          <cell r="F676">
            <v>270</v>
          </cell>
          <cell r="G676">
            <v>0</v>
          </cell>
          <cell r="H676" t="str">
            <v>SASH FRONT DOOR LOWER RR LH</v>
          </cell>
        </row>
        <row r="677">
          <cell r="D677">
            <v>22500</v>
          </cell>
          <cell r="E677" t="str">
            <v>MR 106082</v>
          </cell>
          <cell r="F677">
            <v>270</v>
          </cell>
          <cell r="G677">
            <v>0</v>
          </cell>
          <cell r="H677" t="str">
            <v>SASH FRONT DOOR LOWER RR RH</v>
          </cell>
        </row>
        <row r="678">
          <cell r="D678">
            <v>22501</v>
          </cell>
          <cell r="E678" t="str">
            <v>PW 533079</v>
          </cell>
          <cell r="F678">
            <v>90</v>
          </cell>
          <cell r="G678">
            <v>0</v>
          </cell>
          <cell r="H678" t="str">
            <v>SASH ASSY FR DR RH</v>
          </cell>
        </row>
        <row r="679">
          <cell r="D679">
            <v>22501</v>
          </cell>
          <cell r="E679" t="str">
            <v>PW 533081</v>
          </cell>
          <cell r="F679">
            <v>90</v>
          </cell>
          <cell r="G679">
            <v>0</v>
          </cell>
          <cell r="H679" t="str">
            <v>SASH ASSY RR DR RH</v>
          </cell>
        </row>
        <row r="680">
          <cell r="D680">
            <v>22502</v>
          </cell>
          <cell r="E680" t="str">
            <v>PW 533078</v>
          </cell>
          <cell r="F680">
            <v>90</v>
          </cell>
          <cell r="G680">
            <v>0</v>
          </cell>
          <cell r="H680" t="str">
            <v>SASH ASSY FR DR LH</v>
          </cell>
        </row>
        <row r="681">
          <cell r="D681">
            <v>22502</v>
          </cell>
          <cell r="E681" t="str">
            <v>PW 533080</v>
          </cell>
          <cell r="F681">
            <v>90</v>
          </cell>
          <cell r="G681">
            <v>0</v>
          </cell>
          <cell r="H681" t="str">
            <v>SASH ASSY RR DR LH</v>
          </cell>
        </row>
        <row r="682">
          <cell r="D682">
            <v>22503</v>
          </cell>
          <cell r="E682" t="str">
            <v>PW 830779</v>
          </cell>
          <cell r="F682">
            <v>90</v>
          </cell>
          <cell r="G682">
            <v>0</v>
          </cell>
          <cell r="H682" t="str">
            <v>SASH ASSY FR DR LH</v>
          </cell>
        </row>
        <row r="683">
          <cell r="D683">
            <v>22503</v>
          </cell>
          <cell r="E683" t="str">
            <v>PW 830780</v>
          </cell>
          <cell r="F683">
            <v>60</v>
          </cell>
          <cell r="G683">
            <v>0</v>
          </cell>
          <cell r="H683" t="str">
            <v>SASH ASSY FR DR RH</v>
          </cell>
        </row>
        <row r="684">
          <cell r="D684">
            <v>22503</v>
          </cell>
          <cell r="E684" t="str">
            <v>PW 830683</v>
          </cell>
          <cell r="F684">
            <v>60</v>
          </cell>
          <cell r="G684">
            <v>0</v>
          </cell>
          <cell r="H684" t="str">
            <v>SASH ASSY RR DR LH</v>
          </cell>
        </row>
        <row r="685">
          <cell r="D685">
            <v>22503</v>
          </cell>
          <cell r="E685" t="str">
            <v>PW 830684</v>
          </cell>
          <cell r="F685">
            <v>60</v>
          </cell>
          <cell r="G685">
            <v>0</v>
          </cell>
          <cell r="H685" t="str">
            <v>SASH ASSY RR DR RH</v>
          </cell>
        </row>
        <row r="686">
          <cell r="D686">
            <v>22504</v>
          </cell>
          <cell r="E686" t="str">
            <v>M67041-87203</v>
          </cell>
          <cell r="F686">
            <v>60</v>
          </cell>
          <cell r="G686">
            <v>0</v>
          </cell>
          <cell r="H686" t="str">
            <v>FRONT DOOR SASH RH</v>
          </cell>
        </row>
        <row r="687">
          <cell r="D687">
            <v>22504</v>
          </cell>
          <cell r="E687" t="str">
            <v>M67042-87203</v>
          </cell>
          <cell r="F687">
            <v>60</v>
          </cell>
          <cell r="G687">
            <v>0</v>
          </cell>
          <cell r="H687" t="str">
            <v>FRONT DOOR SASH LH</v>
          </cell>
        </row>
        <row r="688">
          <cell r="D688">
            <v>22504</v>
          </cell>
          <cell r="E688" t="str">
            <v>M67043-87204</v>
          </cell>
          <cell r="F688">
            <v>120</v>
          </cell>
          <cell r="G688">
            <v>0</v>
          </cell>
          <cell r="H688" t="str">
            <v>REAR DOOR SASH RH</v>
          </cell>
        </row>
        <row r="689">
          <cell r="D689">
            <v>22504</v>
          </cell>
          <cell r="E689" t="str">
            <v>M67044-87204</v>
          </cell>
          <cell r="F689">
            <v>120</v>
          </cell>
          <cell r="G689">
            <v>0</v>
          </cell>
          <cell r="H689" t="str">
            <v>REAR DOOR SASH LH</v>
          </cell>
        </row>
        <row r="690">
          <cell r="D690">
            <v>22504</v>
          </cell>
          <cell r="E690" t="str">
            <v>M67181-87201</v>
          </cell>
          <cell r="F690">
            <v>1000</v>
          </cell>
          <cell r="G690">
            <v>0</v>
          </cell>
          <cell r="H690" t="str">
            <v>RETAINER DOOR HINGE</v>
          </cell>
        </row>
        <row r="691">
          <cell r="D691">
            <v>22504</v>
          </cell>
          <cell r="E691" t="str">
            <v>M67333-87203</v>
          </cell>
          <cell r="F691">
            <v>1000</v>
          </cell>
          <cell r="G691">
            <v>0</v>
          </cell>
          <cell r="H691" t="str">
            <v>REINFORCEMENT DOOR CHECK</v>
          </cell>
        </row>
        <row r="692">
          <cell r="D692">
            <v>22505</v>
          </cell>
          <cell r="E692" t="str">
            <v>M67041-87203</v>
          </cell>
          <cell r="F692">
            <v>90</v>
          </cell>
          <cell r="G692">
            <v>0</v>
          </cell>
          <cell r="H692" t="str">
            <v>FRONT DOOR SASH RH</v>
          </cell>
        </row>
        <row r="693">
          <cell r="D693">
            <v>22505</v>
          </cell>
          <cell r="E693" t="str">
            <v>M67042-87203</v>
          </cell>
          <cell r="F693">
            <v>90</v>
          </cell>
          <cell r="G693">
            <v>0</v>
          </cell>
          <cell r="H693" t="str">
            <v>FRONT DOOR SASH LH</v>
          </cell>
        </row>
        <row r="694">
          <cell r="D694">
            <v>22505</v>
          </cell>
          <cell r="E694" t="str">
            <v>M67043-87204</v>
          </cell>
          <cell r="F694">
            <v>60</v>
          </cell>
          <cell r="G694">
            <v>0</v>
          </cell>
          <cell r="H694" t="str">
            <v>REAR DOOR SASH RH</v>
          </cell>
        </row>
        <row r="695">
          <cell r="D695">
            <v>22505</v>
          </cell>
          <cell r="E695" t="str">
            <v>M67044-87204</v>
          </cell>
          <cell r="F695">
            <v>60</v>
          </cell>
          <cell r="G695">
            <v>0</v>
          </cell>
          <cell r="H695" t="str">
            <v>REAR DOOR SASH LH</v>
          </cell>
        </row>
        <row r="696">
          <cell r="D696">
            <v>22505</v>
          </cell>
          <cell r="E696" t="str">
            <v>M67181-87201</v>
          </cell>
          <cell r="F696">
            <v>1000</v>
          </cell>
          <cell r="G696">
            <v>0</v>
          </cell>
          <cell r="H696" t="str">
            <v>RETAINER DOOR HINGE</v>
          </cell>
        </row>
        <row r="697">
          <cell r="D697">
            <v>22505</v>
          </cell>
          <cell r="E697" t="str">
            <v>M67435-87205</v>
          </cell>
          <cell r="F697">
            <v>1000</v>
          </cell>
          <cell r="G697">
            <v>0</v>
          </cell>
          <cell r="H697" t="str">
            <v>REAR DOOR LOWER SASH LH/RH</v>
          </cell>
        </row>
        <row r="698">
          <cell r="D698">
            <v>22506</v>
          </cell>
          <cell r="E698" t="str">
            <v>MB 819527</v>
          </cell>
          <cell r="F698">
            <v>120</v>
          </cell>
          <cell r="G698">
            <v>0</v>
          </cell>
          <cell r="H698" t="str">
            <v>SASH REAR DOOR CENTER LH</v>
          </cell>
        </row>
        <row r="699">
          <cell r="D699">
            <v>22506</v>
          </cell>
          <cell r="E699" t="str">
            <v>MB 819528</v>
          </cell>
          <cell r="F699">
            <v>120</v>
          </cell>
          <cell r="G699">
            <v>0</v>
          </cell>
          <cell r="H699" t="str">
            <v>SASH REAR DOOR CENTER RH</v>
          </cell>
        </row>
        <row r="700">
          <cell r="D700">
            <v>22507</v>
          </cell>
          <cell r="E700" t="str">
            <v>PW 830779</v>
          </cell>
          <cell r="F700">
            <v>30</v>
          </cell>
          <cell r="G700">
            <v>0</v>
          </cell>
          <cell r="H700" t="str">
            <v>SASH ASSY FR DR LH</v>
          </cell>
        </row>
        <row r="701">
          <cell r="D701">
            <v>22507</v>
          </cell>
          <cell r="E701" t="str">
            <v>PW 830780</v>
          </cell>
          <cell r="F701">
            <v>60</v>
          </cell>
          <cell r="G701">
            <v>0</v>
          </cell>
          <cell r="H701" t="str">
            <v>SASH ASSY FR DR RH</v>
          </cell>
        </row>
        <row r="702">
          <cell r="D702">
            <v>22507</v>
          </cell>
          <cell r="E702" t="str">
            <v>PW 830683</v>
          </cell>
          <cell r="F702">
            <v>30</v>
          </cell>
          <cell r="G702">
            <v>0</v>
          </cell>
          <cell r="H702" t="str">
            <v>SASH ASSY RR DR LH</v>
          </cell>
        </row>
        <row r="703">
          <cell r="D703">
            <v>22507</v>
          </cell>
          <cell r="E703" t="str">
            <v>PW 830684</v>
          </cell>
          <cell r="F703">
            <v>30</v>
          </cell>
          <cell r="G703">
            <v>0</v>
          </cell>
          <cell r="H703" t="str">
            <v>SASH ASSY RR DR RH</v>
          </cell>
        </row>
        <row r="704">
          <cell r="D704">
            <v>22508</v>
          </cell>
          <cell r="E704" t="str">
            <v>PW 830779</v>
          </cell>
          <cell r="F704">
            <v>30</v>
          </cell>
          <cell r="G704">
            <v>0</v>
          </cell>
          <cell r="H704" t="str">
            <v>SASH ASSY FR DR LH</v>
          </cell>
        </row>
        <row r="705">
          <cell r="D705">
            <v>22508</v>
          </cell>
          <cell r="E705" t="str">
            <v>PW 830780</v>
          </cell>
          <cell r="F705">
            <v>30</v>
          </cell>
          <cell r="G705">
            <v>0</v>
          </cell>
          <cell r="H705" t="str">
            <v>SASH ASSY FR DR RH</v>
          </cell>
        </row>
        <row r="706">
          <cell r="D706">
            <v>22508</v>
          </cell>
          <cell r="E706" t="str">
            <v>PW 830683</v>
          </cell>
          <cell r="F706">
            <v>60</v>
          </cell>
          <cell r="G706">
            <v>0</v>
          </cell>
          <cell r="H706" t="str">
            <v>SASH ASSY RR DR LH</v>
          </cell>
        </row>
        <row r="707">
          <cell r="D707">
            <v>22508</v>
          </cell>
          <cell r="E707" t="str">
            <v>PW 830684</v>
          </cell>
          <cell r="F707">
            <v>60</v>
          </cell>
          <cell r="G707">
            <v>0</v>
          </cell>
          <cell r="H707" t="str">
            <v>SASH ASSY RR DR RH</v>
          </cell>
        </row>
        <row r="708">
          <cell r="D708">
            <v>22509</v>
          </cell>
          <cell r="E708" t="str">
            <v>PW 533078</v>
          </cell>
          <cell r="F708">
            <v>90</v>
          </cell>
          <cell r="G708">
            <v>0</v>
          </cell>
          <cell r="H708" t="str">
            <v>SASH ASSY FR DR LH</v>
          </cell>
        </row>
        <row r="709">
          <cell r="D709">
            <v>22509</v>
          </cell>
          <cell r="E709" t="str">
            <v>PW 533080</v>
          </cell>
          <cell r="F709">
            <v>90</v>
          </cell>
          <cell r="G709">
            <v>0</v>
          </cell>
          <cell r="H709" t="str">
            <v>SASH ASSY RR DR LH</v>
          </cell>
        </row>
        <row r="710">
          <cell r="D710">
            <v>22510</v>
          </cell>
          <cell r="E710" t="str">
            <v>PW 533078</v>
          </cell>
          <cell r="F710">
            <v>60</v>
          </cell>
          <cell r="G710">
            <v>0</v>
          </cell>
          <cell r="H710" t="str">
            <v>SASH ASSY FR DR LH</v>
          </cell>
        </row>
        <row r="711">
          <cell r="D711">
            <v>22510</v>
          </cell>
          <cell r="E711" t="str">
            <v>PW 533079</v>
          </cell>
          <cell r="F711">
            <v>60</v>
          </cell>
          <cell r="G711">
            <v>0</v>
          </cell>
          <cell r="H711" t="str">
            <v>SASH ASSY FR DR RH</v>
          </cell>
        </row>
        <row r="712">
          <cell r="D712">
            <v>22510</v>
          </cell>
          <cell r="E712" t="str">
            <v>PW 533080</v>
          </cell>
          <cell r="F712">
            <v>60</v>
          </cell>
          <cell r="G712">
            <v>0</v>
          </cell>
          <cell r="H712" t="str">
            <v>SASH ASSY RR DR LH</v>
          </cell>
        </row>
        <row r="713">
          <cell r="D713">
            <v>22510</v>
          </cell>
          <cell r="E713" t="str">
            <v>PW 533081</v>
          </cell>
          <cell r="F713">
            <v>60</v>
          </cell>
          <cell r="G713">
            <v>0</v>
          </cell>
          <cell r="H713" t="str">
            <v>SASH ASSY RR DR RH</v>
          </cell>
        </row>
        <row r="714">
          <cell r="D714">
            <v>22511</v>
          </cell>
          <cell r="E714" t="str">
            <v>PW 533079</v>
          </cell>
          <cell r="F714">
            <v>90</v>
          </cell>
          <cell r="G714">
            <v>0</v>
          </cell>
          <cell r="H714" t="str">
            <v>SASH ASSY FR DR RH</v>
          </cell>
        </row>
        <row r="715">
          <cell r="D715">
            <v>22511</v>
          </cell>
          <cell r="E715" t="str">
            <v>PW 533081</v>
          </cell>
          <cell r="F715">
            <v>90</v>
          </cell>
          <cell r="G715">
            <v>0</v>
          </cell>
          <cell r="H715" t="str">
            <v>SASH ASSY RR DR RH</v>
          </cell>
        </row>
        <row r="716">
          <cell r="D716">
            <v>22512</v>
          </cell>
          <cell r="E716" t="str">
            <v>M67041-87203</v>
          </cell>
          <cell r="F716">
            <v>60</v>
          </cell>
          <cell r="G716">
            <v>0</v>
          </cell>
          <cell r="H716" t="str">
            <v>FRONT DOOR SASH RH</v>
          </cell>
        </row>
        <row r="717">
          <cell r="D717">
            <v>22512</v>
          </cell>
          <cell r="E717" t="str">
            <v>M67042-87203</v>
          </cell>
          <cell r="F717">
            <v>90</v>
          </cell>
          <cell r="G717">
            <v>0</v>
          </cell>
          <cell r="H717" t="str">
            <v>FRONT DOOR SASH LH</v>
          </cell>
        </row>
        <row r="718">
          <cell r="D718">
            <v>22512</v>
          </cell>
          <cell r="E718" t="str">
            <v>M67043-87204</v>
          </cell>
          <cell r="F718">
            <v>60</v>
          </cell>
          <cell r="G718">
            <v>0</v>
          </cell>
          <cell r="H718" t="str">
            <v>REAR DOOR SASH RH</v>
          </cell>
        </row>
        <row r="719">
          <cell r="D719">
            <v>22512</v>
          </cell>
          <cell r="E719" t="str">
            <v>M67044-87204</v>
          </cell>
          <cell r="F719">
            <v>90</v>
          </cell>
          <cell r="G719">
            <v>0</v>
          </cell>
          <cell r="H719" t="str">
            <v>REAR DOOR SASH LH</v>
          </cell>
        </row>
        <row r="720">
          <cell r="D720">
            <v>22513</v>
          </cell>
          <cell r="E720" t="str">
            <v>PW 533079</v>
          </cell>
          <cell r="F720">
            <v>90</v>
          </cell>
          <cell r="G720">
            <v>0</v>
          </cell>
          <cell r="H720" t="str">
            <v>SASH ASSY FR DR RH</v>
          </cell>
        </row>
        <row r="721">
          <cell r="D721">
            <v>22513</v>
          </cell>
          <cell r="E721" t="str">
            <v>PW 533081</v>
          </cell>
          <cell r="F721">
            <v>90</v>
          </cell>
          <cell r="G721">
            <v>0</v>
          </cell>
          <cell r="H721" t="str">
            <v>SASH ASSY RR DR RH</v>
          </cell>
        </row>
        <row r="722">
          <cell r="D722">
            <v>22514</v>
          </cell>
          <cell r="E722" t="str">
            <v>PW 533079</v>
          </cell>
          <cell r="F722">
            <v>90</v>
          </cell>
          <cell r="G722">
            <v>0</v>
          </cell>
          <cell r="H722" t="str">
            <v>SASH ASSY FR DR RH</v>
          </cell>
        </row>
        <row r="723">
          <cell r="D723">
            <v>22514</v>
          </cell>
          <cell r="E723" t="str">
            <v>PW 533081</v>
          </cell>
          <cell r="F723">
            <v>90</v>
          </cell>
          <cell r="G723">
            <v>0</v>
          </cell>
          <cell r="H723" t="str">
            <v>SASH ASSY RR DR RH</v>
          </cell>
        </row>
        <row r="724">
          <cell r="D724">
            <v>22515</v>
          </cell>
          <cell r="E724" t="str">
            <v>PW 533078</v>
          </cell>
          <cell r="F724">
            <v>90</v>
          </cell>
          <cell r="G724">
            <v>0</v>
          </cell>
          <cell r="H724" t="str">
            <v>SASH ASSY FR DR LH</v>
          </cell>
        </row>
        <row r="725">
          <cell r="D725">
            <v>22515</v>
          </cell>
          <cell r="E725" t="str">
            <v>PW 533080</v>
          </cell>
          <cell r="F725">
            <v>90</v>
          </cell>
          <cell r="G725">
            <v>0</v>
          </cell>
          <cell r="H725" t="str">
            <v>SASH ASSY RR DR LH</v>
          </cell>
        </row>
        <row r="726">
          <cell r="D726">
            <v>22516</v>
          </cell>
          <cell r="E726" t="str">
            <v>PW 533078</v>
          </cell>
          <cell r="F726">
            <v>90</v>
          </cell>
          <cell r="G726">
            <v>0</v>
          </cell>
          <cell r="H726" t="str">
            <v>SASH ASSY FR DR LH</v>
          </cell>
        </row>
        <row r="727">
          <cell r="D727">
            <v>22516</v>
          </cell>
          <cell r="E727" t="str">
            <v>PW 533080</v>
          </cell>
          <cell r="F727">
            <v>90</v>
          </cell>
          <cell r="G727">
            <v>0</v>
          </cell>
          <cell r="H727" t="str">
            <v>SASH ASSY RR DR LH</v>
          </cell>
        </row>
        <row r="728">
          <cell r="D728">
            <v>22517</v>
          </cell>
          <cell r="E728" t="str">
            <v>PW 830779</v>
          </cell>
          <cell r="F728">
            <v>60</v>
          </cell>
          <cell r="G728">
            <v>0</v>
          </cell>
          <cell r="H728" t="str">
            <v>SASH ASSY FR DR LH</v>
          </cell>
        </row>
        <row r="729">
          <cell r="D729">
            <v>22517</v>
          </cell>
          <cell r="E729" t="str">
            <v>PW 830780</v>
          </cell>
          <cell r="F729">
            <v>60</v>
          </cell>
          <cell r="G729">
            <v>0</v>
          </cell>
          <cell r="H729" t="str">
            <v>SASH ASSY FR DR RH</v>
          </cell>
        </row>
        <row r="730">
          <cell r="D730">
            <v>22517</v>
          </cell>
          <cell r="E730" t="str">
            <v>PW 830683</v>
          </cell>
          <cell r="F730">
            <v>60</v>
          </cell>
          <cell r="G730">
            <v>0</v>
          </cell>
          <cell r="H730" t="str">
            <v>SASH ASSY RR DR LH</v>
          </cell>
        </row>
        <row r="731">
          <cell r="D731">
            <v>22517</v>
          </cell>
          <cell r="E731" t="str">
            <v>PW 830684</v>
          </cell>
          <cell r="F731">
            <v>60</v>
          </cell>
          <cell r="G731">
            <v>0</v>
          </cell>
          <cell r="H731" t="str">
            <v>SASH ASSY RR DR RH</v>
          </cell>
        </row>
        <row r="732">
          <cell r="D732">
            <v>22518</v>
          </cell>
          <cell r="E732" t="str">
            <v>MB 819527</v>
          </cell>
          <cell r="F732">
            <v>240</v>
          </cell>
          <cell r="G732">
            <v>0</v>
          </cell>
          <cell r="H732" t="str">
            <v>SASH REAR DOOR CENTER LH</v>
          </cell>
        </row>
        <row r="733">
          <cell r="D733">
            <v>22518</v>
          </cell>
          <cell r="E733" t="str">
            <v>MB 819528</v>
          </cell>
          <cell r="F733">
            <v>240</v>
          </cell>
          <cell r="G733">
            <v>0</v>
          </cell>
          <cell r="H733" t="str">
            <v>SASH REAR DOOR CENTER RH</v>
          </cell>
        </row>
        <row r="734">
          <cell r="D734">
            <v>22518</v>
          </cell>
          <cell r="E734" t="str">
            <v>MR 106081</v>
          </cell>
          <cell r="F734">
            <v>270</v>
          </cell>
          <cell r="G734">
            <v>0</v>
          </cell>
          <cell r="H734" t="str">
            <v>SASH FRONT DOOR LOWER RR LH</v>
          </cell>
        </row>
        <row r="735">
          <cell r="D735">
            <v>22518</v>
          </cell>
          <cell r="E735" t="str">
            <v>MR 106082</v>
          </cell>
          <cell r="F735">
            <v>270</v>
          </cell>
          <cell r="G735">
            <v>0</v>
          </cell>
          <cell r="H735" t="str">
            <v>SASH FRONT DOOR LOWER RR RH</v>
          </cell>
        </row>
        <row r="736">
          <cell r="D736">
            <v>22519</v>
          </cell>
          <cell r="E736" t="str">
            <v>PW 830701 (R)</v>
          </cell>
          <cell r="F736">
            <v>120</v>
          </cell>
          <cell r="G736">
            <v>0</v>
          </cell>
          <cell r="H736" t="str">
            <v>SASH RR DR CENTER LH</v>
          </cell>
        </row>
        <row r="737">
          <cell r="D737">
            <v>22519</v>
          </cell>
          <cell r="E737" t="str">
            <v>PW 830702 (R)</v>
          </cell>
          <cell r="F737">
            <v>120</v>
          </cell>
          <cell r="G737">
            <v>0</v>
          </cell>
          <cell r="H737" t="str">
            <v>SASH RR DR CENTER RH</v>
          </cell>
        </row>
        <row r="738">
          <cell r="D738">
            <v>22521</v>
          </cell>
          <cell r="E738" t="str">
            <v>PW 830779</v>
          </cell>
          <cell r="F738">
            <v>30</v>
          </cell>
          <cell r="G738">
            <v>0</v>
          </cell>
          <cell r="H738" t="str">
            <v>SASH ASSY FR DR LH</v>
          </cell>
        </row>
        <row r="739">
          <cell r="D739">
            <v>22521</v>
          </cell>
          <cell r="E739" t="str">
            <v>PW 830780</v>
          </cell>
          <cell r="F739">
            <v>30</v>
          </cell>
          <cell r="G739">
            <v>0</v>
          </cell>
          <cell r="H739" t="str">
            <v>SASH ASSY FR DR RH</v>
          </cell>
        </row>
        <row r="740">
          <cell r="D740">
            <v>22521</v>
          </cell>
          <cell r="E740" t="str">
            <v>PW 830683</v>
          </cell>
          <cell r="F740">
            <v>30</v>
          </cell>
          <cell r="G740">
            <v>0</v>
          </cell>
          <cell r="H740" t="str">
            <v>SASH ASSY RR DR LH</v>
          </cell>
        </row>
        <row r="741">
          <cell r="D741">
            <v>22521</v>
          </cell>
          <cell r="E741" t="str">
            <v>PW 830684</v>
          </cell>
          <cell r="F741">
            <v>30</v>
          </cell>
          <cell r="G741">
            <v>0</v>
          </cell>
          <cell r="H741" t="str">
            <v>SASH ASSY RR DR RH</v>
          </cell>
        </row>
        <row r="742">
          <cell r="D742">
            <v>22522</v>
          </cell>
          <cell r="E742" t="str">
            <v>PW 830779</v>
          </cell>
          <cell r="F742">
            <v>30</v>
          </cell>
          <cell r="G742">
            <v>0</v>
          </cell>
          <cell r="H742" t="str">
            <v>SASH ASSY FR DR LH</v>
          </cell>
        </row>
        <row r="743">
          <cell r="D743">
            <v>22522</v>
          </cell>
          <cell r="E743" t="str">
            <v>PW 830780</v>
          </cell>
          <cell r="F743">
            <v>30</v>
          </cell>
          <cell r="G743">
            <v>0</v>
          </cell>
          <cell r="H743" t="str">
            <v>SASH ASSY FR DR RH</v>
          </cell>
        </row>
        <row r="744">
          <cell r="D744">
            <v>22522</v>
          </cell>
          <cell r="E744" t="str">
            <v>PW 830683</v>
          </cell>
          <cell r="F744">
            <v>30</v>
          </cell>
          <cell r="G744">
            <v>0</v>
          </cell>
          <cell r="H744" t="str">
            <v>SASH ASSY RR DR LH</v>
          </cell>
        </row>
        <row r="745">
          <cell r="D745">
            <v>22522</v>
          </cell>
          <cell r="E745" t="str">
            <v>PW 830684</v>
          </cell>
          <cell r="F745">
            <v>30</v>
          </cell>
          <cell r="G745">
            <v>0</v>
          </cell>
          <cell r="H745" t="str">
            <v>SASH ASSY RR DR RH</v>
          </cell>
        </row>
        <row r="746">
          <cell r="D746">
            <v>22523</v>
          </cell>
          <cell r="E746" t="str">
            <v>PW 533078</v>
          </cell>
          <cell r="F746">
            <v>60</v>
          </cell>
          <cell r="G746">
            <v>0</v>
          </cell>
          <cell r="H746" t="str">
            <v>SASH ASSY FR DR LH</v>
          </cell>
        </row>
        <row r="747">
          <cell r="D747">
            <v>22523</v>
          </cell>
          <cell r="E747" t="str">
            <v>PW 533079</v>
          </cell>
          <cell r="F747">
            <v>60</v>
          </cell>
          <cell r="G747">
            <v>0</v>
          </cell>
          <cell r="H747" t="str">
            <v>SASH ASSY FR DR RH</v>
          </cell>
        </row>
        <row r="748">
          <cell r="D748">
            <v>22523</v>
          </cell>
          <cell r="E748" t="str">
            <v>PW 533080</v>
          </cell>
          <cell r="F748">
            <v>60</v>
          </cell>
          <cell r="G748">
            <v>0</v>
          </cell>
          <cell r="H748" t="str">
            <v>SASH ASSY RR DR LH</v>
          </cell>
        </row>
        <row r="749">
          <cell r="D749">
            <v>22523</v>
          </cell>
          <cell r="E749" t="str">
            <v>PW 533081</v>
          </cell>
          <cell r="F749">
            <v>60</v>
          </cell>
          <cell r="G749">
            <v>0</v>
          </cell>
          <cell r="H749" t="str">
            <v>SASH ASSY RR DR RH</v>
          </cell>
        </row>
        <row r="750">
          <cell r="D750">
            <v>22524</v>
          </cell>
          <cell r="E750" t="str">
            <v>PW 830779</v>
          </cell>
          <cell r="F750">
            <v>30</v>
          </cell>
          <cell r="G750">
            <v>0</v>
          </cell>
          <cell r="H750" t="str">
            <v>SASH ASSY FR DR LH</v>
          </cell>
        </row>
        <row r="751">
          <cell r="D751">
            <v>22524</v>
          </cell>
          <cell r="E751" t="str">
            <v>PW 830780</v>
          </cell>
          <cell r="F751">
            <v>30</v>
          </cell>
          <cell r="G751">
            <v>0</v>
          </cell>
          <cell r="H751" t="str">
            <v>SASH ASSY FR DR RH</v>
          </cell>
        </row>
        <row r="752">
          <cell r="D752">
            <v>22524</v>
          </cell>
          <cell r="E752" t="str">
            <v>PW 830683</v>
          </cell>
          <cell r="F752">
            <v>30</v>
          </cell>
          <cell r="G752">
            <v>0</v>
          </cell>
          <cell r="H752" t="str">
            <v>SASH ASSY RR DR LH</v>
          </cell>
        </row>
        <row r="753">
          <cell r="D753">
            <v>22524</v>
          </cell>
          <cell r="E753" t="str">
            <v>PW 830684</v>
          </cell>
          <cell r="F753">
            <v>30</v>
          </cell>
          <cell r="G753">
            <v>0</v>
          </cell>
          <cell r="H753" t="str">
            <v>SASH ASSY RR DR RH</v>
          </cell>
        </row>
        <row r="754">
          <cell r="D754">
            <v>22525</v>
          </cell>
          <cell r="E754" t="str">
            <v>PW 830701 (R)</v>
          </cell>
          <cell r="F754">
            <v>180</v>
          </cell>
          <cell r="G754">
            <v>0</v>
          </cell>
          <cell r="H754" t="str">
            <v>SASH RR DR CENTER LH</v>
          </cell>
        </row>
        <row r="755">
          <cell r="D755">
            <v>22525</v>
          </cell>
          <cell r="E755" t="str">
            <v>PW 830702 (R)</v>
          </cell>
          <cell r="F755">
            <v>180</v>
          </cell>
          <cell r="G755">
            <v>0</v>
          </cell>
          <cell r="H755" t="str">
            <v>SASH RR DR CENTER RH</v>
          </cell>
        </row>
        <row r="756">
          <cell r="D756">
            <v>22526</v>
          </cell>
          <cell r="E756" t="str">
            <v>PW 830779</v>
          </cell>
          <cell r="F756">
            <v>60</v>
          </cell>
          <cell r="G756">
            <v>0</v>
          </cell>
          <cell r="H756" t="str">
            <v>SASH ASSY FR DR LH</v>
          </cell>
        </row>
        <row r="757">
          <cell r="D757">
            <v>22526</v>
          </cell>
          <cell r="E757" t="str">
            <v>PW 830780</v>
          </cell>
          <cell r="F757">
            <v>60</v>
          </cell>
          <cell r="G757">
            <v>0</v>
          </cell>
          <cell r="H757" t="str">
            <v>SASH ASSY FR DR RH</v>
          </cell>
        </row>
        <row r="758">
          <cell r="D758">
            <v>22526</v>
          </cell>
          <cell r="E758" t="str">
            <v>PW 830683</v>
          </cell>
          <cell r="F758">
            <v>60</v>
          </cell>
          <cell r="G758">
            <v>0</v>
          </cell>
          <cell r="H758" t="str">
            <v>SASH ASSY RR DR LH</v>
          </cell>
        </row>
        <row r="759">
          <cell r="D759">
            <v>22526</v>
          </cell>
          <cell r="E759" t="str">
            <v>PW 830684</v>
          </cell>
          <cell r="F759">
            <v>60</v>
          </cell>
          <cell r="G759">
            <v>0</v>
          </cell>
          <cell r="H759" t="str">
            <v>SASH ASSY RR DR RH</v>
          </cell>
        </row>
        <row r="760">
          <cell r="D760">
            <v>22527</v>
          </cell>
          <cell r="E760" t="str">
            <v>PW 830779</v>
          </cell>
          <cell r="F760">
            <v>60</v>
          </cell>
          <cell r="G760">
            <v>0</v>
          </cell>
          <cell r="H760" t="str">
            <v>SASH ASSY FR DR LH</v>
          </cell>
        </row>
        <row r="761">
          <cell r="D761">
            <v>22527</v>
          </cell>
          <cell r="E761" t="str">
            <v>PW 830780</v>
          </cell>
          <cell r="F761">
            <v>60</v>
          </cell>
          <cell r="G761">
            <v>0</v>
          </cell>
          <cell r="H761" t="str">
            <v>SASH ASSY FR DR RH</v>
          </cell>
        </row>
        <row r="762">
          <cell r="D762">
            <v>22527</v>
          </cell>
          <cell r="E762" t="str">
            <v>PW 830683</v>
          </cell>
          <cell r="F762">
            <v>60</v>
          </cell>
          <cell r="G762">
            <v>0</v>
          </cell>
          <cell r="H762" t="str">
            <v>SASH ASSY RR DR LH</v>
          </cell>
        </row>
        <row r="763">
          <cell r="D763">
            <v>22527</v>
          </cell>
          <cell r="E763" t="str">
            <v>PW 830684</v>
          </cell>
          <cell r="F763">
            <v>60</v>
          </cell>
          <cell r="G763">
            <v>0</v>
          </cell>
          <cell r="H763" t="str">
            <v>SASH ASSY RR DR RH</v>
          </cell>
        </row>
        <row r="764">
          <cell r="D764">
            <v>22528</v>
          </cell>
          <cell r="E764" t="str">
            <v>PW 533078</v>
          </cell>
          <cell r="F764">
            <v>90</v>
          </cell>
          <cell r="G764">
            <v>0</v>
          </cell>
          <cell r="H764" t="str">
            <v>SASH ASSY FR DR LH</v>
          </cell>
        </row>
        <row r="765">
          <cell r="D765">
            <v>22528</v>
          </cell>
          <cell r="E765" t="str">
            <v>PW 533080</v>
          </cell>
          <cell r="F765">
            <v>90</v>
          </cell>
          <cell r="G765">
            <v>0</v>
          </cell>
          <cell r="H765" t="str">
            <v>SASH ASSY RR DR LH</v>
          </cell>
        </row>
        <row r="766">
          <cell r="D766">
            <v>22529</v>
          </cell>
          <cell r="E766" t="str">
            <v>PW 533079</v>
          </cell>
          <cell r="F766">
            <v>90</v>
          </cell>
          <cell r="G766">
            <v>0</v>
          </cell>
          <cell r="H766" t="str">
            <v>SASH ASSY FR DR RH</v>
          </cell>
        </row>
        <row r="767">
          <cell r="D767">
            <v>22529</v>
          </cell>
          <cell r="E767" t="str">
            <v>PW 533081</v>
          </cell>
          <cell r="F767">
            <v>90</v>
          </cell>
          <cell r="G767">
            <v>0</v>
          </cell>
          <cell r="H767" t="str">
            <v>SASH ASSY RR DR RH</v>
          </cell>
        </row>
        <row r="768">
          <cell r="D768">
            <v>22530</v>
          </cell>
          <cell r="E768" t="str">
            <v>PW 830779</v>
          </cell>
          <cell r="F768">
            <v>60</v>
          </cell>
          <cell r="G768">
            <v>0</v>
          </cell>
          <cell r="H768" t="str">
            <v>SASH ASSY FR DR LH</v>
          </cell>
        </row>
        <row r="769">
          <cell r="D769">
            <v>22530</v>
          </cell>
          <cell r="E769" t="str">
            <v>PW 830780</v>
          </cell>
          <cell r="F769">
            <v>60</v>
          </cell>
          <cell r="G769">
            <v>0</v>
          </cell>
          <cell r="H769" t="str">
            <v>SASH ASSY FR DR RH</v>
          </cell>
        </row>
        <row r="770">
          <cell r="D770">
            <v>22530</v>
          </cell>
          <cell r="E770" t="str">
            <v>PW 830683</v>
          </cell>
          <cell r="F770">
            <v>60</v>
          </cell>
          <cell r="G770">
            <v>0</v>
          </cell>
          <cell r="H770" t="str">
            <v>SASH ASSY RR DR LH</v>
          </cell>
        </row>
        <row r="771">
          <cell r="D771">
            <v>22530</v>
          </cell>
          <cell r="E771" t="str">
            <v>PW 830684</v>
          </cell>
          <cell r="F771">
            <v>60</v>
          </cell>
          <cell r="G771">
            <v>0</v>
          </cell>
          <cell r="H771" t="str">
            <v>SASH ASSY RR DR RH</v>
          </cell>
        </row>
        <row r="772">
          <cell r="D772">
            <v>22531</v>
          </cell>
          <cell r="E772" t="str">
            <v>MB 819527</v>
          </cell>
          <cell r="F772">
            <v>120</v>
          </cell>
          <cell r="G772">
            <v>0</v>
          </cell>
          <cell r="H772" t="str">
            <v>SASH REAR DOOR CENTER LH</v>
          </cell>
        </row>
        <row r="773">
          <cell r="D773">
            <v>22531</v>
          </cell>
          <cell r="E773" t="str">
            <v>MB 819528</v>
          </cell>
          <cell r="F773">
            <v>120</v>
          </cell>
          <cell r="G773">
            <v>0</v>
          </cell>
          <cell r="H773" t="str">
            <v>SASH REAR DOOR CENTER RH</v>
          </cell>
        </row>
        <row r="774">
          <cell r="D774">
            <v>22531</v>
          </cell>
          <cell r="E774" t="str">
            <v>MR 106081</v>
          </cell>
          <cell r="F774">
            <v>270</v>
          </cell>
          <cell r="G774">
            <v>0</v>
          </cell>
          <cell r="H774" t="str">
            <v>SASH FRONT DOOR LOWER RR LH</v>
          </cell>
        </row>
        <row r="775">
          <cell r="D775">
            <v>22531</v>
          </cell>
          <cell r="E775" t="str">
            <v>MR 106082</v>
          </cell>
          <cell r="F775">
            <v>270</v>
          </cell>
          <cell r="G775">
            <v>0</v>
          </cell>
          <cell r="H775" t="str">
            <v>SASH FRONT DOOR LOWER RR RH</v>
          </cell>
        </row>
        <row r="776">
          <cell r="D776">
            <v>22532</v>
          </cell>
          <cell r="E776" t="str">
            <v>M67041-87203</v>
          </cell>
          <cell r="F776">
            <v>90</v>
          </cell>
          <cell r="G776">
            <v>0</v>
          </cell>
          <cell r="H776" t="str">
            <v>FRONT DOOR SASH RH</v>
          </cell>
        </row>
        <row r="777">
          <cell r="D777">
            <v>22532</v>
          </cell>
          <cell r="E777" t="str">
            <v>M67042-87203</v>
          </cell>
          <cell r="F777">
            <v>90</v>
          </cell>
          <cell r="G777">
            <v>0</v>
          </cell>
          <cell r="H777" t="str">
            <v>FRONT DOOR SASH LH</v>
          </cell>
        </row>
        <row r="778">
          <cell r="D778">
            <v>22532</v>
          </cell>
          <cell r="E778" t="str">
            <v>M67043-87204</v>
          </cell>
          <cell r="F778">
            <v>60</v>
          </cell>
          <cell r="G778">
            <v>0</v>
          </cell>
          <cell r="H778" t="str">
            <v>REAR DOOR SASH RH</v>
          </cell>
        </row>
        <row r="779">
          <cell r="D779">
            <v>22532</v>
          </cell>
          <cell r="E779" t="str">
            <v>M67044-87204</v>
          </cell>
          <cell r="F779">
            <v>60</v>
          </cell>
          <cell r="G779">
            <v>0</v>
          </cell>
          <cell r="H779" t="str">
            <v>REAR DOOR SASH LH</v>
          </cell>
        </row>
        <row r="780">
          <cell r="D780">
            <v>22533</v>
          </cell>
          <cell r="E780" t="str">
            <v>PW 533079</v>
          </cell>
          <cell r="F780">
            <v>90</v>
          </cell>
          <cell r="G780">
            <v>0</v>
          </cell>
          <cell r="H780" t="str">
            <v>SASH ASSY FR DR RH</v>
          </cell>
        </row>
        <row r="781">
          <cell r="D781">
            <v>22533</v>
          </cell>
          <cell r="E781" t="str">
            <v>PW 533080</v>
          </cell>
          <cell r="F781">
            <v>90</v>
          </cell>
          <cell r="G781">
            <v>0</v>
          </cell>
          <cell r="H781" t="str">
            <v>SASH ASSY RR DR LH</v>
          </cell>
        </row>
        <row r="782">
          <cell r="D782">
            <v>22534</v>
          </cell>
          <cell r="E782" t="str">
            <v>M67041-87203</v>
          </cell>
          <cell r="F782">
            <v>60</v>
          </cell>
          <cell r="G782">
            <v>0</v>
          </cell>
          <cell r="H782" t="str">
            <v>FRONT DOOR SASH RH</v>
          </cell>
        </row>
        <row r="783">
          <cell r="D783">
            <v>22534</v>
          </cell>
          <cell r="E783" t="str">
            <v>M67042-87203</v>
          </cell>
          <cell r="F783">
            <v>60</v>
          </cell>
          <cell r="G783">
            <v>0</v>
          </cell>
          <cell r="H783" t="str">
            <v>FRONT DOOR SASH LH</v>
          </cell>
        </row>
        <row r="784">
          <cell r="D784">
            <v>22534</v>
          </cell>
          <cell r="E784" t="str">
            <v>M67043-87204</v>
          </cell>
          <cell r="F784">
            <v>120</v>
          </cell>
          <cell r="G784">
            <v>0</v>
          </cell>
          <cell r="H784" t="str">
            <v>REAR DOOR SASH RH</v>
          </cell>
        </row>
        <row r="785">
          <cell r="D785">
            <v>22534</v>
          </cell>
          <cell r="E785" t="str">
            <v>M67044-87204</v>
          </cell>
          <cell r="F785">
            <v>120</v>
          </cell>
          <cell r="G785">
            <v>0</v>
          </cell>
          <cell r="H785" t="str">
            <v>REAR DOOR SASH LH</v>
          </cell>
        </row>
        <row r="786">
          <cell r="D786">
            <v>22534</v>
          </cell>
          <cell r="E786" t="str">
            <v>M67181-87201</v>
          </cell>
          <cell r="F786">
            <v>2000</v>
          </cell>
          <cell r="G786">
            <v>0</v>
          </cell>
          <cell r="H786" t="str">
            <v>RETAINER DOOR HINGE</v>
          </cell>
        </row>
        <row r="787">
          <cell r="D787">
            <v>22534</v>
          </cell>
          <cell r="E787" t="str">
            <v>M67333-87203</v>
          </cell>
          <cell r="F787">
            <v>500</v>
          </cell>
          <cell r="G787">
            <v>0</v>
          </cell>
          <cell r="H787" t="str">
            <v>REINFORCEMENT DOOR CHECK</v>
          </cell>
        </row>
        <row r="788">
          <cell r="D788">
            <v>22535</v>
          </cell>
          <cell r="E788" t="str">
            <v>PW 830779</v>
          </cell>
          <cell r="F788">
            <v>30</v>
          </cell>
          <cell r="G788">
            <v>0</v>
          </cell>
          <cell r="H788" t="str">
            <v>SASH ASSY FR DR LH</v>
          </cell>
        </row>
        <row r="789">
          <cell r="D789">
            <v>22535</v>
          </cell>
          <cell r="E789" t="str">
            <v>PW 830780</v>
          </cell>
          <cell r="F789">
            <v>30</v>
          </cell>
          <cell r="G789">
            <v>0</v>
          </cell>
          <cell r="H789" t="str">
            <v>SASH ASSY FR DR RH</v>
          </cell>
        </row>
        <row r="790">
          <cell r="D790">
            <v>22535</v>
          </cell>
          <cell r="E790" t="str">
            <v>PW 830683</v>
          </cell>
          <cell r="F790">
            <v>30</v>
          </cell>
          <cell r="G790">
            <v>0</v>
          </cell>
          <cell r="H790" t="str">
            <v>SASH ASSY RR DR LH</v>
          </cell>
        </row>
        <row r="791">
          <cell r="D791">
            <v>22535</v>
          </cell>
          <cell r="E791" t="str">
            <v>PW 830684</v>
          </cell>
          <cell r="F791">
            <v>30</v>
          </cell>
          <cell r="G791">
            <v>0</v>
          </cell>
          <cell r="H791" t="str">
            <v>SASH ASSY RR DR RH</v>
          </cell>
        </row>
        <row r="792">
          <cell r="D792">
            <v>22536</v>
          </cell>
          <cell r="E792" t="str">
            <v>PW 830779</v>
          </cell>
          <cell r="F792">
            <v>60</v>
          </cell>
          <cell r="G792">
            <v>0</v>
          </cell>
          <cell r="H792" t="str">
            <v>SASH ASSY FR DR LH</v>
          </cell>
        </row>
        <row r="793">
          <cell r="D793">
            <v>22536</v>
          </cell>
          <cell r="E793" t="str">
            <v>PW 830780</v>
          </cell>
          <cell r="F793">
            <v>60</v>
          </cell>
          <cell r="G793">
            <v>0</v>
          </cell>
          <cell r="H793" t="str">
            <v>SASH ASSY FR DR RH</v>
          </cell>
        </row>
        <row r="794">
          <cell r="D794">
            <v>22536</v>
          </cell>
          <cell r="E794" t="str">
            <v>PW 830683</v>
          </cell>
          <cell r="F794">
            <v>60</v>
          </cell>
          <cell r="G794">
            <v>0</v>
          </cell>
          <cell r="H794" t="str">
            <v>SASH ASSY RR DR LH</v>
          </cell>
        </row>
        <row r="795">
          <cell r="D795">
            <v>22536</v>
          </cell>
          <cell r="E795" t="str">
            <v>PW 830684</v>
          </cell>
          <cell r="F795">
            <v>60</v>
          </cell>
          <cell r="G795">
            <v>0</v>
          </cell>
          <cell r="H795" t="str">
            <v>SASH ASSY RR DR RH</v>
          </cell>
        </row>
        <row r="796">
          <cell r="D796">
            <v>22538</v>
          </cell>
          <cell r="E796" t="str">
            <v>PW 533078</v>
          </cell>
          <cell r="F796">
            <v>90</v>
          </cell>
          <cell r="G796">
            <v>0</v>
          </cell>
          <cell r="H796" t="str">
            <v>SASH ASSY FR DR LH</v>
          </cell>
        </row>
        <row r="797">
          <cell r="D797">
            <v>22538</v>
          </cell>
          <cell r="E797" t="str">
            <v>PW 533080</v>
          </cell>
          <cell r="F797">
            <v>90</v>
          </cell>
          <cell r="G797">
            <v>0</v>
          </cell>
          <cell r="H797" t="str">
            <v>SASH ASSY RR DR LH</v>
          </cell>
        </row>
        <row r="798">
          <cell r="D798">
            <v>22539</v>
          </cell>
          <cell r="E798" t="str">
            <v>PW 533078</v>
          </cell>
          <cell r="F798">
            <v>90</v>
          </cell>
          <cell r="G798">
            <v>0</v>
          </cell>
          <cell r="H798" t="str">
            <v>SASH ASSY FR DR LH</v>
          </cell>
        </row>
        <row r="799">
          <cell r="D799">
            <v>22539</v>
          </cell>
          <cell r="E799" t="str">
            <v>PW 533081</v>
          </cell>
          <cell r="F799">
            <v>90</v>
          </cell>
          <cell r="G799">
            <v>0</v>
          </cell>
          <cell r="H799" t="str">
            <v>SASH ASSY RR DR RH</v>
          </cell>
        </row>
        <row r="800">
          <cell r="D800">
            <v>22540</v>
          </cell>
          <cell r="E800" t="str">
            <v>MB 819527</v>
          </cell>
          <cell r="F800">
            <v>120</v>
          </cell>
          <cell r="G800">
            <v>0</v>
          </cell>
          <cell r="H800" t="str">
            <v>SASH REAR DOOR CENTER LH</v>
          </cell>
        </row>
        <row r="801">
          <cell r="D801">
            <v>22540</v>
          </cell>
          <cell r="E801" t="str">
            <v>MB 819528</v>
          </cell>
          <cell r="F801">
            <v>120</v>
          </cell>
          <cell r="G801">
            <v>0</v>
          </cell>
          <cell r="H801" t="str">
            <v>SASH REAR DOOR CENTER RH</v>
          </cell>
        </row>
        <row r="802">
          <cell r="D802">
            <v>22541</v>
          </cell>
          <cell r="E802" t="str">
            <v>PW 533079</v>
          </cell>
          <cell r="F802">
            <v>90</v>
          </cell>
          <cell r="G802">
            <v>0</v>
          </cell>
          <cell r="H802" t="str">
            <v>SASH ASSY FR DR RH</v>
          </cell>
        </row>
        <row r="803">
          <cell r="D803">
            <v>22541</v>
          </cell>
          <cell r="E803" t="str">
            <v>PW 533081</v>
          </cell>
          <cell r="F803">
            <v>90</v>
          </cell>
          <cell r="G803">
            <v>0</v>
          </cell>
          <cell r="H803" t="str">
            <v>SASH ASSY RR DR RH</v>
          </cell>
        </row>
        <row r="804">
          <cell r="D804">
            <v>22542</v>
          </cell>
          <cell r="E804" t="str">
            <v>M67041-87203</v>
          </cell>
          <cell r="F804">
            <v>90</v>
          </cell>
          <cell r="G804">
            <v>0</v>
          </cell>
          <cell r="H804" t="str">
            <v>FRONT DOOR SASH RH</v>
          </cell>
        </row>
        <row r="805">
          <cell r="D805">
            <v>22542</v>
          </cell>
          <cell r="E805" t="str">
            <v>M67042-87203</v>
          </cell>
          <cell r="F805">
            <v>90</v>
          </cell>
          <cell r="G805">
            <v>0</v>
          </cell>
          <cell r="H805" t="str">
            <v>FRONT DOOR SASH LH</v>
          </cell>
        </row>
        <row r="806">
          <cell r="D806">
            <v>22542</v>
          </cell>
          <cell r="E806" t="str">
            <v>M67043-87204</v>
          </cell>
          <cell r="F806">
            <v>60</v>
          </cell>
          <cell r="G806">
            <v>0</v>
          </cell>
          <cell r="H806" t="str">
            <v>REAR DOOR SASH RH</v>
          </cell>
        </row>
        <row r="807">
          <cell r="D807">
            <v>22542</v>
          </cell>
          <cell r="E807" t="str">
            <v>M67044-87204</v>
          </cell>
          <cell r="F807">
            <v>60</v>
          </cell>
          <cell r="G807">
            <v>0</v>
          </cell>
          <cell r="H807" t="str">
            <v>REAR DOOR SASH LH</v>
          </cell>
        </row>
        <row r="808">
          <cell r="D808">
            <v>22542</v>
          </cell>
          <cell r="E808" t="str">
            <v>M67181-87201</v>
          </cell>
          <cell r="F808">
            <v>1000</v>
          </cell>
          <cell r="G808">
            <v>0</v>
          </cell>
          <cell r="H808" t="str">
            <v>RETAINER DOOR HINGE</v>
          </cell>
        </row>
        <row r="809">
          <cell r="D809">
            <v>22543</v>
          </cell>
          <cell r="E809" t="str">
            <v>PW 830779</v>
          </cell>
          <cell r="F809">
            <v>30</v>
          </cell>
          <cell r="G809">
            <v>0</v>
          </cell>
          <cell r="H809" t="str">
            <v>SASH ASSY FR DR LH</v>
          </cell>
        </row>
        <row r="810">
          <cell r="D810">
            <v>22543</v>
          </cell>
          <cell r="E810" t="str">
            <v>PW 830780</v>
          </cell>
          <cell r="F810">
            <v>30</v>
          </cell>
          <cell r="G810">
            <v>0</v>
          </cell>
          <cell r="H810" t="str">
            <v>SASH ASSY FR DR RH</v>
          </cell>
        </row>
        <row r="811">
          <cell r="D811">
            <v>22543</v>
          </cell>
          <cell r="E811" t="str">
            <v>PW 830683</v>
          </cell>
          <cell r="F811">
            <v>60</v>
          </cell>
          <cell r="G811">
            <v>0</v>
          </cell>
          <cell r="H811" t="str">
            <v>SASH ASSY RR DR LH</v>
          </cell>
        </row>
        <row r="812">
          <cell r="D812">
            <v>22543</v>
          </cell>
          <cell r="E812" t="str">
            <v>PW 830684</v>
          </cell>
          <cell r="F812">
            <v>30</v>
          </cell>
          <cell r="G812">
            <v>0</v>
          </cell>
          <cell r="H812" t="str">
            <v>SASH ASSY RR DR RH</v>
          </cell>
        </row>
        <row r="813">
          <cell r="D813">
            <v>22544</v>
          </cell>
          <cell r="E813" t="str">
            <v>PW 533079</v>
          </cell>
          <cell r="F813">
            <v>90</v>
          </cell>
          <cell r="G813">
            <v>0</v>
          </cell>
          <cell r="H813" t="str">
            <v>SASH ASSY FR DR RH</v>
          </cell>
        </row>
        <row r="814">
          <cell r="D814">
            <v>22544</v>
          </cell>
          <cell r="E814" t="str">
            <v>PW 533081</v>
          </cell>
          <cell r="F814">
            <v>90</v>
          </cell>
          <cell r="G814">
            <v>0</v>
          </cell>
          <cell r="H814" t="str">
            <v>SASH ASSY RR DR RH</v>
          </cell>
        </row>
        <row r="815">
          <cell r="D815">
            <v>22545</v>
          </cell>
          <cell r="E815" t="str">
            <v>PW 533078</v>
          </cell>
          <cell r="F815">
            <v>90</v>
          </cell>
          <cell r="G815">
            <v>0</v>
          </cell>
          <cell r="H815" t="str">
            <v>SASH ASSY FR DR LH</v>
          </cell>
        </row>
        <row r="816">
          <cell r="D816">
            <v>22545</v>
          </cell>
          <cell r="E816" t="str">
            <v>PW 533080</v>
          </cell>
          <cell r="F816">
            <v>90</v>
          </cell>
          <cell r="G816">
            <v>0</v>
          </cell>
          <cell r="H816" t="str">
            <v>SASH ASSY RR DR LH</v>
          </cell>
        </row>
        <row r="817">
          <cell r="D817">
            <v>22546</v>
          </cell>
          <cell r="E817" t="str">
            <v>PW 830779</v>
          </cell>
          <cell r="F817">
            <v>60</v>
          </cell>
          <cell r="G817">
            <v>0</v>
          </cell>
          <cell r="H817" t="str">
            <v>SASH ASSY FR DR LH</v>
          </cell>
        </row>
        <row r="818">
          <cell r="D818">
            <v>22546</v>
          </cell>
          <cell r="E818" t="str">
            <v>PW 830780</v>
          </cell>
          <cell r="F818">
            <v>60</v>
          </cell>
          <cell r="G818">
            <v>0</v>
          </cell>
          <cell r="H818" t="str">
            <v>SASH ASSY FR DR RH</v>
          </cell>
        </row>
        <row r="819">
          <cell r="D819">
            <v>22546</v>
          </cell>
          <cell r="E819" t="str">
            <v>PW 830683</v>
          </cell>
          <cell r="F819">
            <v>60</v>
          </cell>
          <cell r="G819">
            <v>0</v>
          </cell>
          <cell r="H819" t="str">
            <v>SASH ASSY RR DR LH</v>
          </cell>
        </row>
        <row r="820">
          <cell r="D820">
            <v>22546</v>
          </cell>
          <cell r="E820" t="str">
            <v>PW 830684</v>
          </cell>
          <cell r="F820">
            <v>60</v>
          </cell>
          <cell r="G820">
            <v>0</v>
          </cell>
          <cell r="H820" t="str">
            <v>SASH ASSY RR DR RH</v>
          </cell>
        </row>
        <row r="821">
          <cell r="D821">
            <v>22547</v>
          </cell>
          <cell r="E821" t="str">
            <v>PW 533078</v>
          </cell>
          <cell r="F821">
            <v>30</v>
          </cell>
          <cell r="G821">
            <v>0</v>
          </cell>
          <cell r="H821" t="str">
            <v>SASH ASSY FR DR LH</v>
          </cell>
        </row>
        <row r="822">
          <cell r="D822">
            <v>22547</v>
          </cell>
          <cell r="E822" t="str">
            <v>PW 533079</v>
          </cell>
          <cell r="F822">
            <v>60</v>
          </cell>
          <cell r="G822">
            <v>0</v>
          </cell>
          <cell r="H822" t="str">
            <v>SASH ASSY FR DR RH</v>
          </cell>
        </row>
        <row r="823">
          <cell r="D823">
            <v>22547</v>
          </cell>
          <cell r="E823" t="str">
            <v>PW 533080</v>
          </cell>
          <cell r="F823">
            <v>60</v>
          </cell>
          <cell r="G823">
            <v>0</v>
          </cell>
          <cell r="H823" t="str">
            <v>SASH ASSY RR DR LH</v>
          </cell>
        </row>
        <row r="824">
          <cell r="D824">
            <v>22547</v>
          </cell>
          <cell r="E824" t="str">
            <v>PW 533081</v>
          </cell>
          <cell r="F824">
            <v>30</v>
          </cell>
          <cell r="G824">
            <v>0</v>
          </cell>
          <cell r="H824" t="str">
            <v>SASH ASSY RR DR RH</v>
          </cell>
        </row>
        <row r="825">
          <cell r="D825">
            <v>22548</v>
          </cell>
          <cell r="E825" t="str">
            <v>MB 819527</v>
          </cell>
          <cell r="F825">
            <v>240</v>
          </cell>
          <cell r="G825">
            <v>0</v>
          </cell>
          <cell r="H825" t="str">
            <v>SASH REAR DOOR CENTER LH</v>
          </cell>
        </row>
        <row r="826">
          <cell r="D826">
            <v>22548</v>
          </cell>
          <cell r="E826" t="str">
            <v>MB 819528</v>
          </cell>
          <cell r="F826">
            <v>240</v>
          </cell>
          <cell r="G826">
            <v>0</v>
          </cell>
          <cell r="H826" t="str">
            <v>SASH REAR DOOR CENTER RH</v>
          </cell>
        </row>
        <row r="827">
          <cell r="D827">
            <v>22548</v>
          </cell>
          <cell r="E827" t="str">
            <v>MR 106081</v>
          </cell>
          <cell r="F827">
            <v>270</v>
          </cell>
          <cell r="G827">
            <v>0</v>
          </cell>
          <cell r="H827" t="str">
            <v>SASH FRONT DOOR LOWER RR LH</v>
          </cell>
        </row>
        <row r="828">
          <cell r="D828">
            <v>22548</v>
          </cell>
          <cell r="E828" t="str">
            <v>MR 106082</v>
          </cell>
          <cell r="F828">
            <v>270</v>
          </cell>
          <cell r="G828">
            <v>0</v>
          </cell>
          <cell r="H828" t="str">
            <v>SASH FRONT DOOR LOWER RR RH</v>
          </cell>
        </row>
        <row r="829">
          <cell r="D829">
            <v>22549</v>
          </cell>
          <cell r="E829" t="str">
            <v>PW 830701 (R)</v>
          </cell>
          <cell r="F829">
            <v>120</v>
          </cell>
          <cell r="G829">
            <v>0</v>
          </cell>
          <cell r="H829" t="str">
            <v>SASH RR DR CENTER LH</v>
          </cell>
        </row>
        <row r="830">
          <cell r="D830">
            <v>22549</v>
          </cell>
          <cell r="E830" t="str">
            <v>PW 830702 (R)</v>
          </cell>
          <cell r="F830">
            <v>90</v>
          </cell>
          <cell r="G830">
            <v>0</v>
          </cell>
          <cell r="H830" t="str">
            <v>SASH RR DR CENTER RH</v>
          </cell>
        </row>
        <row r="831">
          <cell r="D831">
            <v>22550</v>
          </cell>
          <cell r="E831" t="str">
            <v>PW 533078</v>
          </cell>
          <cell r="F831">
            <v>90</v>
          </cell>
          <cell r="G831">
            <v>0</v>
          </cell>
          <cell r="H831" t="str">
            <v>SASH ASSY FR DR LH</v>
          </cell>
        </row>
        <row r="832">
          <cell r="D832">
            <v>22550</v>
          </cell>
          <cell r="E832" t="str">
            <v>PW 533080</v>
          </cell>
          <cell r="F832">
            <v>90</v>
          </cell>
          <cell r="G832">
            <v>0</v>
          </cell>
          <cell r="H832" t="str">
            <v>SASH ASSY RR DR LH</v>
          </cell>
        </row>
        <row r="833">
          <cell r="D833">
            <v>22551</v>
          </cell>
          <cell r="E833" t="str">
            <v>PW 533079</v>
          </cell>
          <cell r="F833">
            <v>90</v>
          </cell>
          <cell r="G833">
            <v>0</v>
          </cell>
          <cell r="H833" t="str">
            <v>SASH ASSY FR DR RH</v>
          </cell>
        </row>
        <row r="834">
          <cell r="D834">
            <v>22551</v>
          </cell>
          <cell r="E834" t="str">
            <v>PW 533081</v>
          </cell>
          <cell r="F834">
            <v>90</v>
          </cell>
          <cell r="G834">
            <v>0</v>
          </cell>
          <cell r="H834" t="str">
            <v>SASH ASSY RR DR RH</v>
          </cell>
        </row>
        <row r="835">
          <cell r="D835">
            <v>22552</v>
          </cell>
          <cell r="E835" t="str">
            <v>PW 830779</v>
          </cell>
          <cell r="F835">
            <v>60</v>
          </cell>
          <cell r="G835">
            <v>0</v>
          </cell>
          <cell r="H835" t="str">
            <v>SASH ASSY FR DR LH</v>
          </cell>
        </row>
        <row r="836">
          <cell r="D836">
            <v>22552</v>
          </cell>
          <cell r="E836" t="str">
            <v>PW 830780</v>
          </cell>
          <cell r="F836">
            <v>60</v>
          </cell>
          <cell r="G836">
            <v>0</v>
          </cell>
          <cell r="H836" t="str">
            <v>SASH ASSY FR DR RH</v>
          </cell>
        </row>
        <row r="837">
          <cell r="D837">
            <v>22552</v>
          </cell>
          <cell r="E837" t="str">
            <v>PW 830683</v>
          </cell>
          <cell r="F837">
            <v>60</v>
          </cell>
          <cell r="G837">
            <v>0</v>
          </cell>
          <cell r="H837" t="str">
            <v>SASH ASSY RR DR LH</v>
          </cell>
        </row>
        <row r="838">
          <cell r="D838">
            <v>22552</v>
          </cell>
          <cell r="E838" t="str">
            <v>PW 830684</v>
          </cell>
          <cell r="F838">
            <v>60</v>
          </cell>
          <cell r="G838">
            <v>0</v>
          </cell>
          <cell r="H838" t="str">
            <v>SASH ASSY RR DR RH</v>
          </cell>
        </row>
        <row r="839">
          <cell r="D839">
            <v>22553</v>
          </cell>
          <cell r="E839" t="str">
            <v>PW 533078</v>
          </cell>
          <cell r="F839">
            <v>60</v>
          </cell>
          <cell r="G839">
            <v>0</v>
          </cell>
          <cell r="H839" t="str">
            <v>SASH ASSY FR DR LH</v>
          </cell>
        </row>
        <row r="840">
          <cell r="D840">
            <v>22553</v>
          </cell>
          <cell r="E840" t="str">
            <v>PW 533079</v>
          </cell>
          <cell r="F840">
            <v>30</v>
          </cell>
          <cell r="G840">
            <v>0</v>
          </cell>
          <cell r="H840" t="str">
            <v>SASH ASSY FR DR RH</v>
          </cell>
        </row>
        <row r="841">
          <cell r="D841">
            <v>22553</v>
          </cell>
          <cell r="E841" t="str">
            <v>PW 533080</v>
          </cell>
          <cell r="F841">
            <v>30</v>
          </cell>
          <cell r="G841">
            <v>0</v>
          </cell>
          <cell r="H841" t="str">
            <v>SASH ASSY RR DR LH</v>
          </cell>
        </row>
        <row r="842">
          <cell r="D842">
            <v>22553</v>
          </cell>
          <cell r="E842" t="str">
            <v>PW 533081</v>
          </cell>
          <cell r="F842">
            <v>60</v>
          </cell>
          <cell r="G842">
            <v>0</v>
          </cell>
          <cell r="H842" t="str">
            <v>SASH ASSY RR DR RH</v>
          </cell>
        </row>
        <row r="843">
          <cell r="D843">
            <v>22554</v>
          </cell>
          <cell r="E843" t="str">
            <v>MB 819527</v>
          </cell>
          <cell r="F843">
            <v>240</v>
          </cell>
          <cell r="G843">
            <v>0</v>
          </cell>
          <cell r="H843" t="str">
            <v>SASH REAR DOOR CENTER LH</v>
          </cell>
        </row>
        <row r="844">
          <cell r="D844">
            <v>22554</v>
          </cell>
          <cell r="E844" t="str">
            <v>MB 819528</v>
          </cell>
          <cell r="F844">
            <v>240</v>
          </cell>
          <cell r="G844">
            <v>0</v>
          </cell>
          <cell r="H844" t="str">
            <v>SASH REAR DOOR CENTER RH</v>
          </cell>
        </row>
        <row r="845">
          <cell r="D845">
            <v>22554</v>
          </cell>
          <cell r="E845" t="str">
            <v>MR 106081</v>
          </cell>
          <cell r="F845">
            <v>270</v>
          </cell>
          <cell r="G845">
            <v>0</v>
          </cell>
          <cell r="H845" t="str">
            <v>SASH FRONT DOOR LOWER RR LH</v>
          </cell>
        </row>
        <row r="846">
          <cell r="D846">
            <v>22554</v>
          </cell>
          <cell r="E846" t="str">
            <v>MR 106082</v>
          </cell>
          <cell r="F846">
            <v>270</v>
          </cell>
          <cell r="G846">
            <v>0</v>
          </cell>
          <cell r="H846" t="str">
            <v>SASH FRONT DOOR LOWER RR RH</v>
          </cell>
        </row>
        <row r="847">
          <cell r="D847">
            <v>22555</v>
          </cell>
          <cell r="E847" t="str">
            <v>PW 533079</v>
          </cell>
          <cell r="F847">
            <v>90</v>
          </cell>
          <cell r="G847">
            <v>0</v>
          </cell>
          <cell r="H847" t="str">
            <v>SASH ASSY FR DR RH</v>
          </cell>
        </row>
        <row r="848">
          <cell r="D848">
            <v>22555</v>
          </cell>
          <cell r="E848" t="str">
            <v>PW 533081</v>
          </cell>
          <cell r="F848">
            <v>90</v>
          </cell>
          <cell r="G848">
            <v>0</v>
          </cell>
          <cell r="H848" t="str">
            <v>SASH ASSY RR DR RH</v>
          </cell>
        </row>
        <row r="849">
          <cell r="D849">
            <v>22556</v>
          </cell>
          <cell r="E849" t="str">
            <v>PW 533078</v>
          </cell>
          <cell r="F849">
            <v>90</v>
          </cell>
          <cell r="G849">
            <v>0</v>
          </cell>
          <cell r="H849" t="str">
            <v>SASH ASSY FR DR LH</v>
          </cell>
        </row>
        <row r="850">
          <cell r="D850">
            <v>22556</v>
          </cell>
          <cell r="E850" t="str">
            <v>PW 533080</v>
          </cell>
          <cell r="F850">
            <v>90</v>
          </cell>
          <cell r="G850">
            <v>0</v>
          </cell>
          <cell r="H850" t="str">
            <v>SASH ASSY RR DR LH</v>
          </cell>
        </row>
        <row r="851">
          <cell r="D851">
            <v>22557</v>
          </cell>
          <cell r="E851" t="str">
            <v>PW 533079</v>
          </cell>
          <cell r="F851">
            <v>90</v>
          </cell>
          <cell r="G851">
            <v>0</v>
          </cell>
          <cell r="H851" t="str">
            <v>SASH ASSY FR DR RH</v>
          </cell>
        </row>
        <row r="852">
          <cell r="D852">
            <v>22557</v>
          </cell>
          <cell r="E852" t="str">
            <v>PW 533081</v>
          </cell>
          <cell r="F852">
            <v>90</v>
          </cell>
          <cell r="G852">
            <v>0</v>
          </cell>
          <cell r="H852" t="str">
            <v>SASH ASSY RR DR RH</v>
          </cell>
        </row>
        <row r="853">
          <cell r="D853">
            <v>22558</v>
          </cell>
          <cell r="E853" t="str">
            <v>PW 533078</v>
          </cell>
          <cell r="F853">
            <v>90</v>
          </cell>
          <cell r="G853">
            <v>0</v>
          </cell>
          <cell r="H853" t="str">
            <v>SASH ASSY FR DR LH</v>
          </cell>
        </row>
        <row r="854">
          <cell r="D854">
            <v>22558</v>
          </cell>
          <cell r="E854" t="str">
            <v>PW 533080</v>
          </cell>
          <cell r="F854">
            <v>90</v>
          </cell>
          <cell r="G854">
            <v>0</v>
          </cell>
          <cell r="H854" t="str">
            <v>SASH ASSY RR DR LH</v>
          </cell>
        </row>
        <row r="855">
          <cell r="D855">
            <v>22559</v>
          </cell>
          <cell r="E855" t="str">
            <v>M67041-87203</v>
          </cell>
          <cell r="F855">
            <v>90</v>
          </cell>
          <cell r="G855">
            <v>0</v>
          </cell>
          <cell r="H855" t="str">
            <v>FRONT DOOR SASH RH</v>
          </cell>
        </row>
        <row r="856">
          <cell r="D856">
            <v>22559</v>
          </cell>
          <cell r="E856" t="str">
            <v>M67042-87203</v>
          </cell>
          <cell r="F856">
            <v>90</v>
          </cell>
          <cell r="G856">
            <v>0</v>
          </cell>
          <cell r="H856" t="str">
            <v>FRONT DOOR SASH LH</v>
          </cell>
        </row>
        <row r="857">
          <cell r="D857">
            <v>22559</v>
          </cell>
          <cell r="E857" t="str">
            <v>M67043-87204</v>
          </cell>
          <cell r="F857">
            <v>60</v>
          </cell>
          <cell r="G857">
            <v>0</v>
          </cell>
          <cell r="H857" t="str">
            <v>REAR DOOR SASH RH</v>
          </cell>
        </row>
        <row r="858">
          <cell r="D858">
            <v>22559</v>
          </cell>
          <cell r="E858" t="str">
            <v>M67044-87204</v>
          </cell>
          <cell r="F858">
            <v>60</v>
          </cell>
          <cell r="G858">
            <v>0</v>
          </cell>
          <cell r="H858" t="str">
            <v>REAR DOOR SASH LH</v>
          </cell>
        </row>
        <row r="859">
          <cell r="D859">
            <v>22559</v>
          </cell>
          <cell r="E859" t="str">
            <v>M67435-87205</v>
          </cell>
          <cell r="F859">
            <v>1000</v>
          </cell>
          <cell r="G859">
            <v>0</v>
          </cell>
          <cell r="H859" t="str">
            <v>REAR DOOR LOWER SASH LH/RH</v>
          </cell>
        </row>
        <row r="860">
          <cell r="D860">
            <v>22560</v>
          </cell>
          <cell r="E860" t="str">
            <v>M67041-87203</v>
          </cell>
          <cell r="F860">
            <v>60</v>
          </cell>
          <cell r="G860">
            <v>0</v>
          </cell>
          <cell r="H860" t="str">
            <v>FRONT DOOR SASH RH</v>
          </cell>
        </row>
        <row r="861">
          <cell r="D861">
            <v>22560</v>
          </cell>
          <cell r="E861" t="str">
            <v>M67042-87203</v>
          </cell>
          <cell r="F861">
            <v>120</v>
          </cell>
          <cell r="G861">
            <v>0</v>
          </cell>
          <cell r="H861" t="str">
            <v>FRONT DOOR SASH LH</v>
          </cell>
        </row>
        <row r="862">
          <cell r="D862">
            <v>22560</v>
          </cell>
          <cell r="E862" t="str">
            <v>M67043-87204</v>
          </cell>
          <cell r="F862">
            <v>90</v>
          </cell>
          <cell r="G862">
            <v>0</v>
          </cell>
          <cell r="H862" t="str">
            <v>REAR DOOR SASH RH</v>
          </cell>
        </row>
        <row r="863">
          <cell r="D863">
            <v>22560</v>
          </cell>
          <cell r="E863" t="str">
            <v>M67044-87204</v>
          </cell>
          <cell r="F863">
            <v>30</v>
          </cell>
          <cell r="G863">
            <v>0</v>
          </cell>
          <cell r="H863" t="str">
            <v>REAR DOOR SASH LH</v>
          </cell>
        </row>
        <row r="864">
          <cell r="D864">
            <v>22560</v>
          </cell>
          <cell r="E864" t="str">
            <v>M67333-87203</v>
          </cell>
          <cell r="F864">
            <v>500</v>
          </cell>
          <cell r="G864">
            <v>0</v>
          </cell>
          <cell r="H864" t="str">
            <v>REINFORCEMENT DOOR CHECK</v>
          </cell>
        </row>
        <row r="865">
          <cell r="D865">
            <v>22561</v>
          </cell>
          <cell r="E865" t="str">
            <v>PW 830779</v>
          </cell>
          <cell r="F865">
            <v>60</v>
          </cell>
          <cell r="G865">
            <v>0</v>
          </cell>
          <cell r="H865" t="str">
            <v>SASH ASSY FR DR LH</v>
          </cell>
        </row>
        <row r="866">
          <cell r="D866">
            <v>22561</v>
          </cell>
          <cell r="E866" t="str">
            <v>PW 830780</v>
          </cell>
          <cell r="F866">
            <v>60</v>
          </cell>
          <cell r="G866">
            <v>0</v>
          </cell>
          <cell r="H866" t="str">
            <v>SASH ASSY FR DR RH</v>
          </cell>
        </row>
        <row r="867">
          <cell r="D867">
            <v>22561</v>
          </cell>
          <cell r="E867" t="str">
            <v>PW 830683</v>
          </cell>
          <cell r="F867">
            <v>90</v>
          </cell>
          <cell r="G867">
            <v>0</v>
          </cell>
          <cell r="H867" t="str">
            <v>SASH ASSY RR DR LH</v>
          </cell>
        </row>
        <row r="868">
          <cell r="D868">
            <v>22562</v>
          </cell>
          <cell r="E868" t="str">
            <v>PW 533079</v>
          </cell>
          <cell r="F868">
            <v>90</v>
          </cell>
          <cell r="G868">
            <v>0</v>
          </cell>
          <cell r="H868" t="str">
            <v>SASH ASSY FR DR RH</v>
          </cell>
        </row>
        <row r="869">
          <cell r="D869">
            <v>22562</v>
          </cell>
          <cell r="E869" t="str">
            <v>PW 533081</v>
          </cell>
          <cell r="F869">
            <v>90</v>
          </cell>
          <cell r="G869">
            <v>0</v>
          </cell>
          <cell r="H869" t="str">
            <v>SASH ASSY RR DR RH</v>
          </cell>
        </row>
        <row r="870">
          <cell r="D870">
            <v>22563</v>
          </cell>
          <cell r="E870" t="str">
            <v>PW 533079</v>
          </cell>
          <cell r="F870">
            <v>90</v>
          </cell>
          <cell r="G870">
            <v>0</v>
          </cell>
          <cell r="H870" t="str">
            <v>SASH ASSY FR DR RH</v>
          </cell>
        </row>
        <row r="871">
          <cell r="D871">
            <v>22563</v>
          </cell>
          <cell r="E871" t="str">
            <v>PW 533081</v>
          </cell>
          <cell r="F871">
            <v>90</v>
          </cell>
          <cell r="G871">
            <v>0</v>
          </cell>
          <cell r="H871" t="str">
            <v>SASH ASSY RR DR RH</v>
          </cell>
        </row>
        <row r="872">
          <cell r="D872">
            <v>22564</v>
          </cell>
          <cell r="E872" t="str">
            <v>PW 533078</v>
          </cell>
          <cell r="F872">
            <v>90</v>
          </cell>
          <cell r="G872">
            <v>0</v>
          </cell>
          <cell r="H872" t="str">
            <v>SASH ASSY FR DR LH</v>
          </cell>
        </row>
        <row r="873">
          <cell r="D873">
            <v>22564</v>
          </cell>
          <cell r="E873" t="str">
            <v>PW 533080</v>
          </cell>
          <cell r="F873">
            <v>60</v>
          </cell>
          <cell r="G873">
            <v>0</v>
          </cell>
          <cell r="H873" t="str">
            <v>SASH ASSY RR DR LH</v>
          </cell>
        </row>
        <row r="874">
          <cell r="D874">
            <v>22564</v>
          </cell>
          <cell r="E874" t="str">
            <v>PW 533081</v>
          </cell>
          <cell r="F874">
            <v>30</v>
          </cell>
          <cell r="G874">
            <v>0</v>
          </cell>
          <cell r="H874" t="str">
            <v>SASH ASSY RR DR RH</v>
          </cell>
        </row>
        <row r="875">
          <cell r="D875">
            <v>22565</v>
          </cell>
          <cell r="E875" t="str">
            <v>PW 830779</v>
          </cell>
          <cell r="F875">
            <v>60</v>
          </cell>
          <cell r="G875">
            <v>0</v>
          </cell>
          <cell r="H875" t="str">
            <v>SASH ASSY FR DR LH</v>
          </cell>
        </row>
        <row r="876">
          <cell r="D876">
            <v>22565</v>
          </cell>
          <cell r="E876" t="str">
            <v>PW 830780</v>
          </cell>
          <cell r="F876">
            <v>60</v>
          </cell>
          <cell r="G876">
            <v>0</v>
          </cell>
          <cell r="H876" t="str">
            <v>SASH ASSY FR DR RH</v>
          </cell>
        </row>
        <row r="877">
          <cell r="D877">
            <v>22565</v>
          </cell>
          <cell r="E877" t="str">
            <v>PW 830683</v>
          </cell>
          <cell r="F877">
            <v>30</v>
          </cell>
          <cell r="G877">
            <v>0</v>
          </cell>
          <cell r="H877" t="str">
            <v>SASH ASSY RR DR LH</v>
          </cell>
        </row>
        <row r="878">
          <cell r="D878">
            <v>22565</v>
          </cell>
          <cell r="E878" t="str">
            <v>PW 830684</v>
          </cell>
          <cell r="F878">
            <v>60</v>
          </cell>
          <cell r="G878">
            <v>0</v>
          </cell>
          <cell r="H878" t="str">
            <v>SASH ASSY RR DR RH</v>
          </cell>
        </row>
        <row r="879">
          <cell r="D879">
            <v>22566</v>
          </cell>
          <cell r="E879" t="str">
            <v>MB 819527</v>
          </cell>
          <cell r="F879">
            <v>150</v>
          </cell>
          <cell r="G879">
            <v>0</v>
          </cell>
          <cell r="H879" t="str">
            <v>SASH REAR DOOR CENTER LH</v>
          </cell>
        </row>
        <row r="880">
          <cell r="D880">
            <v>22566</v>
          </cell>
          <cell r="E880" t="str">
            <v>MB 819528</v>
          </cell>
          <cell r="F880">
            <v>150</v>
          </cell>
          <cell r="G880">
            <v>0</v>
          </cell>
          <cell r="H880" t="str">
            <v>SASH REAR DOOR CENTER RH</v>
          </cell>
        </row>
        <row r="881">
          <cell r="D881">
            <v>22568</v>
          </cell>
          <cell r="E881" t="str">
            <v>PW 830701 (R)</v>
          </cell>
          <cell r="F881">
            <v>30</v>
          </cell>
          <cell r="G881">
            <v>0</v>
          </cell>
          <cell r="H881" t="str">
            <v>SASH RR DR CENTER LH</v>
          </cell>
        </row>
        <row r="882">
          <cell r="D882">
            <v>22568</v>
          </cell>
          <cell r="E882" t="str">
            <v>PW 830702 (R)</v>
          </cell>
          <cell r="F882">
            <v>30</v>
          </cell>
          <cell r="G882">
            <v>0</v>
          </cell>
          <cell r="H882" t="str">
            <v>SASH RR DR CENTER RH</v>
          </cell>
        </row>
        <row r="883">
          <cell r="D883">
            <v>22569</v>
          </cell>
          <cell r="E883" t="str">
            <v>PW 533078</v>
          </cell>
          <cell r="F883">
            <v>90</v>
          </cell>
          <cell r="G883">
            <v>0</v>
          </cell>
          <cell r="H883" t="str">
            <v>SASH ASSY FR DR LH</v>
          </cell>
        </row>
        <row r="884">
          <cell r="D884">
            <v>22569</v>
          </cell>
          <cell r="E884" t="str">
            <v>PW 533080</v>
          </cell>
          <cell r="F884">
            <v>90</v>
          </cell>
          <cell r="G884">
            <v>0</v>
          </cell>
          <cell r="H884" t="str">
            <v>SASH ASSY RR DR LH</v>
          </cell>
        </row>
        <row r="885">
          <cell r="D885">
            <v>22570</v>
          </cell>
          <cell r="E885" t="str">
            <v>M67041-87203</v>
          </cell>
          <cell r="F885">
            <v>90</v>
          </cell>
          <cell r="G885">
            <v>0</v>
          </cell>
          <cell r="H885" t="str">
            <v>FRONT DOOR SASH RH</v>
          </cell>
        </row>
        <row r="886">
          <cell r="D886">
            <v>22570</v>
          </cell>
          <cell r="E886" t="str">
            <v>M67042-87203</v>
          </cell>
          <cell r="F886">
            <v>90</v>
          </cell>
          <cell r="G886">
            <v>0</v>
          </cell>
          <cell r="H886" t="str">
            <v>FRONT DOOR SASH LH</v>
          </cell>
        </row>
        <row r="887">
          <cell r="D887">
            <v>22570</v>
          </cell>
          <cell r="E887" t="str">
            <v>M67043-87204</v>
          </cell>
          <cell r="F887">
            <v>60</v>
          </cell>
          <cell r="G887">
            <v>0</v>
          </cell>
          <cell r="H887" t="str">
            <v>REAR DOOR SASH RH</v>
          </cell>
        </row>
        <row r="888">
          <cell r="D888">
            <v>22570</v>
          </cell>
          <cell r="E888" t="str">
            <v>M67044-87204</v>
          </cell>
          <cell r="F888">
            <v>60</v>
          </cell>
          <cell r="G888">
            <v>0</v>
          </cell>
          <cell r="H888" t="str">
            <v>REAR DOOR SASH LH</v>
          </cell>
        </row>
        <row r="889">
          <cell r="D889">
            <v>22570</v>
          </cell>
          <cell r="E889" t="str">
            <v>M67181-87201</v>
          </cell>
          <cell r="F889">
            <v>1000</v>
          </cell>
          <cell r="G889">
            <v>0</v>
          </cell>
          <cell r="H889" t="str">
            <v>RETAINER DOOR HINGE</v>
          </cell>
        </row>
        <row r="890">
          <cell r="D890">
            <v>22571</v>
          </cell>
          <cell r="E890" t="str">
            <v>PW 533078</v>
          </cell>
          <cell r="F890">
            <v>90</v>
          </cell>
          <cell r="G890">
            <v>0</v>
          </cell>
          <cell r="H890" t="str">
            <v>SASH ASSY FR DR LH</v>
          </cell>
        </row>
        <row r="891">
          <cell r="D891">
            <v>22571</v>
          </cell>
          <cell r="E891" t="str">
            <v>PW 533080</v>
          </cell>
          <cell r="F891">
            <v>90</v>
          </cell>
          <cell r="G891">
            <v>0</v>
          </cell>
          <cell r="H891" t="str">
            <v>SASH ASSY RR DR LH</v>
          </cell>
        </row>
        <row r="892">
          <cell r="D892">
            <v>22572</v>
          </cell>
          <cell r="E892" t="str">
            <v>PW 533079</v>
          </cell>
          <cell r="F892">
            <v>90</v>
          </cell>
          <cell r="G892">
            <v>0</v>
          </cell>
          <cell r="H892" t="str">
            <v>SASH ASSY FR DR RH</v>
          </cell>
        </row>
        <row r="893">
          <cell r="D893">
            <v>22572</v>
          </cell>
          <cell r="E893" t="str">
            <v>PW 533081</v>
          </cell>
          <cell r="F893">
            <v>90</v>
          </cell>
          <cell r="G893">
            <v>0</v>
          </cell>
          <cell r="H893" t="str">
            <v>SASH ASSY RR DR RH</v>
          </cell>
        </row>
        <row r="894">
          <cell r="D894">
            <v>22573</v>
          </cell>
          <cell r="E894" t="str">
            <v>PW 830779</v>
          </cell>
          <cell r="F894">
            <v>60</v>
          </cell>
          <cell r="G894">
            <v>0</v>
          </cell>
          <cell r="H894" t="str">
            <v>SASH ASSY FR DR LH</v>
          </cell>
        </row>
        <row r="895">
          <cell r="D895">
            <v>22573</v>
          </cell>
          <cell r="E895" t="str">
            <v>PW 830780</v>
          </cell>
          <cell r="F895">
            <v>60</v>
          </cell>
          <cell r="G895">
            <v>0</v>
          </cell>
          <cell r="H895" t="str">
            <v>SASH ASSY FR DR RH</v>
          </cell>
        </row>
        <row r="896">
          <cell r="D896">
            <v>22573</v>
          </cell>
          <cell r="E896" t="str">
            <v>PW 830683</v>
          </cell>
          <cell r="F896">
            <v>60</v>
          </cell>
          <cell r="G896">
            <v>0</v>
          </cell>
          <cell r="H896" t="str">
            <v>SASH ASSY RR DR LH</v>
          </cell>
        </row>
        <row r="897">
          <cell r="D897">
            <v>22573</v>
          </cell>
          <cell r="E897" t="str">
            <v>PW 830684</v>
          </cell>
          <cell r="F897">
            <v>60</v>
          </cell>
          <cell r="G897">
            <v>0</v>
          </cell>
          <cell r="H897" t="str">
            <v>SASH ASSY RR DR RH</v>
          </cell>
        </row>
        <row r="898">
          <cell r="D898">
            <v>22574</v>
          </cell>
          <cell r="E898" t="str">
            <v>MB 819527</v>
          </cell>
          <cell r="F898">
            <v>330</v>
          </cell>
          <cell r="G898">
            <v>0</v>
          </cell>
          <cell r="H898" t="str">
            <v>SASH REAR DOOR CENTER LH</v>
          </cell>
        </row>
        <row r="899">
          <cell r="D899">
            <v>22574</v>
          </cell>
          <cell r="E899" t="str">
            <v>MB 819528</v>
          </cell>
          <cell r="F899">
            <v>330</v>
          </cell>
          <cell r="G899">
            <v>0</v>
          </cell>
          <cell r="H899" t="str">
            <v>SASH REAR DOOR CENTER RH</v>
          </cell>
        </row>
        <row r="900">
          <cell r="D900">
            <v>22574</v>
          </cell>
          <cell r="E900" t="str">
            <v>MR 106081</v>
          </cell>
          <cell r="F900">
            <v>270</v>
          </cell>
          <cell r="G900">
            <v>0</v>
          </cell>
          <cell r="H900" t="str">
            <v>SASH FRONT DOOR LOWER RR LH</v>
          </cell>
        </row>
        <row r="901">
          <cell r="D901">
            <v>22574</v>
          </cell>
          <cell r="E901" t="str">
            <v>MR 106082</v>
          </cell>
          <cell r="F901">
            <v>270</v>
          </cell>
          <cell r="G901">
            <v>0</v>
          </cell>
          <cell r="H901" t="str">
            <v>SASH FRONT DOOR LOWER RR RH</v>
          </cell>
        </row>
        <row r="902">
          <cell r="D902">
            <v>22575</v>
          </cell>
          <cell r="E902" t="str">
            <v>PW 533078</v>
          </cell>
          <cell r="F902">
            <v>60</v>
          </cell>
          <cell r="G902">
            <v>0</v>
          </cell>
          <cell r="H902" t="str">
            <v>SASH ASSY FR DR LH</v>
          </cell>
        </row>
        <row r="903">
          <cell r="D903">
            <v>22575</v>
          </cell>
          <cell r="E903" t="str">
            <v>PW 533079</v>
          </cell>
          <cell r="F903">
            <v>30</v>
          </cell>
          <cell r="G903">
            <v>0</v>
          </cell>
          <cell r="H903" t="str">
            <v>SASH ASSY FR DR RH</v>
          </cell>
        </row>
        <row r="904">
          <cell r="D904">
            <v>22575</v>
          </cell>
          <cell r="E904" t="str">
            <v>PW 533080</v>
          </cell>
          <cell r="F904">
            <v>60</v>
          </cell>
          <cell r="G904">
            <v>0</v>
          </cell>
          <cell r="H904" t="str">
            <v>SASH ASSY RR DR LH</v>
          </cell>
        </row>
        <row r="905">
          <cell r="D905">
            <v>22575</v>
          </cell>
          <cell r="E905" t="str">
            <v>PW 533081</v>
          </cell>
          <cell r="F905">
            <v>30</v>
          </cell>
          <cell r="G905">
            <v>0</v>
          </cell>
          <cell r="H905" t="str">
            <v>SASH ASSY RR DR RH</v>
          </cell>
        </row>
        <row r="906">
          <cell r="D906">
            <v>22576</v>
          </cell>
          <cell r="E906" t="str">
            <v>PW 830779</v>
          </cell>
          <cell r="F906">
            <v>30</v>
          </cell>
          <cell r="G906">
            <v>0</v>
          </cell>
          <cell r="H906" t="str">
            <v>SASH ASSY FR DR LH</v>
          </cell>
        </row>
        <row r="907">
          <cell r="D907">
            <v>22576</v>
          </cell>
          <cell r="E907" t="str">
            <v>PW 830780</v>
          </cell>
          <cell r="F907">
            <v>30</v>
          </cell>
          <cell r="G907">
            <v>0</v>
          </cell>
          <cell r="H907" t="str">
            <v>SASH ASSY FR DR RH</v>
          </cell>
        </row>
        <row r="908">
          <cell r="D908">
            <v>22576</v>
          </cell>
          <cell r="E908" t="str">
            <v>PW 830683</v>
          </cell>
          <cell r="F908">
            <v>30</v>
          </cell>
          <cell r="G908">
            <v>0</v>
          </cell>
          <cell r="H908" t="str">
            <v>SASH ASSY RR DR LH</v>
          </cell>
        </row>
        <row r="909">
          <cell r="D909">
            <v>22576</v>
          </cell>
          <cell r="E909" t="str">
            <v>PW 830684</v>
          </cell>
          <cell r="F909">
            <v>30</v>
          </cell>
          <cell r="G909">
            <v>0</v>
          </cell>
          <cell r="H909" t="str">
            <v>SASH ASSY RR DR RH</v>
          </cell>
        </row>
        <row r="910">
          <cell r="D910">
            <v>22577</v>
          </cell>
          <cell r="E910" t="str">
            <v>PW 830779</v>
          </cell>
          <cell r="F910">
            <v>60</v>
          </cell>
          <cell r="G910">
            <v>0</v>
          </cell>
          <cell r="H910" t="str">
            <v>SASH ASSY FR DR LH</v>
          </cell>
        </row>
        <row r="911">
          <cell r="D911">
            <v>22577</v>
          </cell>
          <cell r="E911" t="str">
            <v>PW 830780</v>
          </cell>
          <cell r="F911">
            <v>60</v>
          </cell>
          <cell r="G911">
            <v>0</v>
          </cell>
          <cell r="H911" t="str">
            <v>SASH ASSY FR DR RH</v>
          </cell>
        </row>
        <row r="912">
          <cell r="D912">
            <v>22577</v>
          </cell>
          <cell r="E912" t="str">
            <v>PW 830683</v>
          </cell>
          <cell r="F912">
            <v>60</v>
          </cell>
          <cell r="G912">
            <v>0</v>
          </cell>
          <cell r="H912" t="str">
            <v>SASH ASSY RR DR LH</v>
          </cell>
        </row>
        <row r="913">
          <cell r="D913">
            <v>22577</v>
          </cell>
          <cell r="E913" t="str">
            <v>PW 830684</v>
          </cell>
          <cell r="F913">
            <v>60</v>
          </cell>
          <cell r="G913">
            <v>0</v>
          </cell>
          <cell r="H913" t="str">
            <v>SASH ASSY RR DR RH</v>
          </cell>
        </row>
        <row r="914">
          <cell r="D914">
            <v>22578</v>
          </cell>
          <cell r="E914" t="str">
            <v>PW 533078</v>
          </cell>
          <cell r="F914">
            <v>30</v>
          </cell>
          <cell r="G914">
            <v>0</v>
          </cell>
          <cell r="H914" t="str">
            <v>SASH ASSY FR DR LH</v>
          </cell>
        </row>
        <row r="915">
          <cell r="D915">
            <v>22578</v>
          </cell>
          <cell r="E915" t="str">
            <v>PW 533079</v>
          </cell>
          <cell r="F915">
            <v>60</v>
          </cell>
          <cell r="G915">
            <v>0</v>
          </cell>
          <cell r="H915" t="str">
            <v>SASH ASSY FR DR RH</v>
          </cell>
        </row>
        <row r="916">
          <cell r="D916">
            <v>22578</v>
          </cell>
          <cell r="E916" t="str">
            <v>PW 533080</v>
          </cell>
          <cell r="F916">
            <v>60</v>
          </cell>
          <cell r="G916">
            <v>0</v>
          </cell>
          <cell r="H916" t="str">
            <v>SASH ASSY RR DR LH</v>
          </cell>
        </row>
        <row r="917">
          <cell r="D917">
            <v>22578</v>
          </cell>
          <cell r="E917" t="str">
            <v>PW 533081</v>
          </cell>
          <cell r="F917">
            <v>30</v>
          </cell>
          <cell r="G917">
            <v>0</v>
          </cell>
          <cell r="H917" t="str">
            <v>SASH ASSY RR DR RH</v>
          </cell>
        </row>
        <row r="918">
          <cell r="D918">
            <v>22579</v>
          </cell>
          <cell r="E918" t="str">
            <v>PW 830701 (R)</v>
          </cell>
          <cell r="F918">
            <v>60</v>
          </cell>
          <cell r="G918">
            <v>0</v>
          </cell>
          <cell r="H918" t="str">
            <v>SASH RR DR CENTER LH</v>
          </cell>
        </row>
        <row r="919">
          <cell r="D919">
            <v>22579</v>
          </cell>
          <cell r="E919" t="str">
            <v>PW 830702 (R)</v>
          </cell>
          <cell r="F919">
            <v>60</v>
          </cell>
          <cell r="G919">
            <v>0</v>
          </cell>
          <cell r="H919" t="str">
            <v>SASH RR DR CENTER RH</v>
          </cell>
        </row>
        <row r="920">
          <cell r="D920">
            <v>22580</v>
          </cell>
          <cell r="E920" t="str">
            <v>PW 533078</v>
          </cell>
          <cell r="F920">
            <v>90</v>
          </cell>
          <cell r="G920">
            <v>0</v>
          </cell>
          <cell r="H920" t="str">
            <v>SASH ASSY FR DR LH</v>
          </cell>
        </row>
        <row r="921">
          <cell r="D921">
            <v>22580</v>
          </cell>
          <cell r="E921" t="str">
            <v>PW 533080</v>
          </cell>
          <cell r="F921">
            <v>90</v>
          </cell>
          <cell r="G921">
            <v>0</v>
          </cell>
          <cell r="H921" t="str">
            <v>SASH ASSY RR DR LH</v>
          </cell>
        </row>
        <row r="922">
          <cell r="D922">
            <v>22581</v>
          </cell>
          <cell r="E922" t="str">
            <v>PW 533079</v>
          </cell>
          <cell r="F922">
            <v>90</v>
          </cell>
          <cell r="G922">
            <v>0</v>
          </cell>
          <cell r="H922" t="str">
            <v>SASH ASSY FR DR RH</v>
          </cell>
        </row>
        <row r="923">
          <cell r="D923">
            <v>22581</v>
          </cell>
          <cell r="E923" t="str">
            <v>PW 533081</v>
          </cell>
          <cell r="F923">
            <v>90</v>
          </cell>
          <cell r="G923">
            <v>0</v>
          </cell>
          <cell r="H923" t="str">
            <v>SASH ASSY RR DR RH</v>
          </cell>
        </row>
        <row r="924">
          <cell r="D924">
            <v>22582</v>
          </cell>
          <cell r="E924" t="str">
            <v>PW 830701 (R)</v>
          </cell>
          <cell r="F924">
            <v>75</v>
          </cell>
          <cell r="G924">
            <v>0</v>
          </cell>
          <cell r="H924" t="str">
            <v>SASH RR DR CENTER LH</v>
          </cell>
        </row>
        <row r="925">
          <cell r="D925">
            <v>22582</v>
          </cell>
          <cell r="E925" t="str">
            <v>PW 830702 (R)</v>
          </cell>
          <cell r="F925">
            <v>75</v>
          </cell>
          <cell r="G925">
            <v>0</v>
          </cell>
          <cell r="H925" t="str">
            <v>SASH RR DR CENTER RH</v>
          </cell>
        </row>
        <row r="926">
          <cell r="D926">
            <v>22583</v>
          </cell>
          <cell r="E926" t="str">
            <v>MB 819527</v>
          </cell>
          <cell r="F926">
            <v>120</v>
          </cell>
          <cell r="G926">
            <v>0</v>
          </cell>
          <cell r="H926" t="str">
            <v>SASH REAR DOOR CENTER LH</v>
          </cell>
        </row>
        <row r="927">
          <cell r="D927">
            <v>22583</v>
          </cell>
          <cell r="E927" t="str">
            <v>MB 819528</v>
          </cell>
          <cell r="F927">
            <v>120</v>
          </cell>
          <cell r="G927">
            <v>0</v>
          </cell>
          <cell r="H927" t="str">
            <v>SASH REAR DOOR CENTER RH</v>
          </cell>
        </row>
        <row r="928">
          <cell r="D928">
            <v>22583</v>
          </cell>
          <cell r="E928" t="str">
            <v>MR 106081</v>
          </cell>
          <cell r="F928">
            <v>270</v>
          </cell>
          <cell r="G928">
            <v>0</v>
          </cell>
          <cell r="H928" t="str">
            <v>SASH FRONT DOOR LOWER RR LH</v>
          </cell>
        </row>
        <row r="929">
          <cell r="D929">
            <v>22583</v>
          </cell>
          <cell r="E929" t="str">
            <v>MR 106082</v>
          </cell>
          <cell r="F929">
            <v>270</v>
          </cell>
          <cell r="G929">
            <v>0</v>
          </cell>
          <cell r="H929" t="str">
            <v>SASH FRONT DOOR LOWER RR RH</v>
          </cell>
        </row>
        <row r="930">
          <cell r="D930">
            <v>22584</v>
          </cell>
          <cell r="E930" t="str">
            <v>PW 533078</v>
          </cell>
          <cell r="F930">
            <v>90</v>
          </cell>
          <cell r="G930">
            <v>0</v>
          </cell>
          <cell r="H930" t="str">
            <v>SASH ASSY FR DR LH</v>
          </cell>
        </row>
        <row r="931">
          <cell r="D931">
            <v>22584</v>
          </cell>
          <cell r="E931" t="str">
            <v>PW 533079</v>
          </cell>
          <cell r="F931">
            <v>60</v>
          </cell>
          <cell r="G931">
            <v>0</v>
          </cell>
          <cell r="H931" t="str">
            <v>SASH ASSY FR DR RH</v>
          </cell>
        </row>
        <row r="932">
          <cell r="D932">
            <v>22584</v>
          </cell>
          <cell r="E932" t="str">
            <v>PW 533080</v>
          </cell>
          <cell r="F932">
            <v>60</v>
          </cell>
          <cell r="G932">
            <v>0</v>
          </cell>
          <cell r="H932" t="str">
            <v>SASH ASSY RR DR LH</v>
          </cell>
        </row>
        <row r="933">
          <cell r="D933">
            <v>22584</v>
          </cell>
          <cell r="E933" t="str">
            <v>PW 533081</v>
          </cell>
          <cell r="F933">
            <v>60</v>
          </cell>
          <cell r="G933">
            <v>0</v>
          </cell>
          <cell r="H933" t="str">
            <v>SASH ASSY RR DR RH</v>
          </cell>
        </row>
        <row r="934">
          <cell r="D934">
            <v>22585</v>
          </cell>
          <cell r="E934" t="str">
            <v>M67041-87203</v>
          </cell>
          <cell r="F934">
            <v>60</v>
          </cell>
          <cell r="G934">
            <v>0</v>
          </cell>
          <cell r="H934" t="str">
            <v>FRONT DOOR SASH RH</v>
          </cell>
        </row>
        <row r="935">
          <cell r="D935">
            <v>22585</v>
          </cell>
          <cell r="E935" t="str">
            <v>M67042-87203</v>
          </cell>
          <cell r="F935">
            <v>60</v>
          </cell>
          <cell r="G935">
            <v>0</v>
          </cell>
          <cell r="H935" t="str">
            <v>FRONT DOOR SASH LH</v>
          </cell>
        </row>
        <row r="936">
          <cell r="D936">
            <v>22585</v>
          </cell>
          <cell r="E936" t="str">
            <v>M67043-87204</v>
          </cell>
          <cell r="F936">
            <v>90</v>
          </cell>
          <cell r="G936">
            <v>0</v>
          </cell>
          <cell r="H936" t="str">
            <v>REAR DOOR SASH RH</v>
          </cell>
        </row>
        <row r="937">
          <cell r="D937">
            <v>22585</v>
          </cell>
          <cell r="E937" t="str">
            <v>M67044-87204</v>
          </cell>
          <cell r="F937">
            <v>90</v>
          </cell>
          <cell r="G937">
            <v>0</v>
          </cell>
          <cell r="H937" t="str">
            <v>REAR DOOR SASH LH</v>
          </cell>
        </row>
        <row r="938">
          <cell r="D938">
            <v>22585</v>
          </cell>
          <cell r="E938" t="str">
            <v>M67181-87201</v>
          </cell>
          <cell r="F938">
            <v>2000</v>
          </cell>
          <cell r="G938">
            <v>0</v>
          </cell>
          <cell r="H938" t="str">
            <v>RETAINER DOOR HINGE</v>
          </cell>
        </row>
        <row r="939">
          <cell r="D939">
            <v>22585</v>
          </cell>
          <cell r="E939" t="str">
            <v>M67333-87203</v>
          </cell>
          <cell r="F939">
            <v>500</v>
          </cell>
          <cell r="G939">
            <v>0</v>
          </cell>
          <cell r="H939" t="str">
            <v>REINFORCEMENT DOOR CHECK</v>
          </cell>
        </row>
        <row r="940">
          <cell r="D940">
            <v>22586</v>
          </cell>
          <cell r="E940" t="str">
            <v>M67041-87203</v>
          </cell>
          <cell r="F940">
            <v>90</v>
          </cell>
          <cell r="G940">
            <v>0</v>
          </cell>
          <cell r="H940" t="str">
            <v>FRONT DOOR SASH RH</v>
          </cell>
        </row>
        <row r="941">
          <cell r="D941">
            <v>22586</v>
          </cell>
          <cell r="E941" t="str">
            <v>M67042-87203</v>
          </cell>
          <cell r="F941">
            <v>90</v>
          </cell>
          <cell r="G941">
            <v>0</v>
          </cell>
          <cell r="H941" t="str">
            <v>FRONT DOOR SASH LH</v>
          </cell>
        </row>
        <row r="942">
          <cell r="D942">
            <v>22586</v>
          </cell>
          <cell r="E942" t="str">
            <v>M67043-87204</v>
          </cell>
          <cell r="F942">
            <v>60</v>
          </cell>
          <cell r="G942">
            <v>0</v>
          </cell>
          <cell r="H942" t="str">
            <v>REAR DOOR SASH RH</v>
          </cell>
        </row>
        <row r="943">
          <cell r="D943">
            <v>22586</v>
          </cell>
          <cell r="E943" t="str">
            <v>M67044-87204</v>
          </cell>
          <cell r="F943">
            <v>60</v>
          </cell>
          <cell r="G943">
            <v>0</v>
          </cell>
          <cell r="H943" t="str">
            <v>REAR DOOR SASH LH</v>
          </cell>
        </row>
        <row r="944">
          <cell r="D944">
            <v>22587</v>
          </cell>
          <cell r="E944" t="str">
            <v>M67041-87203</v>
          </cell>
          <cell r="F944">
            <v>60</v>
          </cell>
          <cell r="G944">
            <v>0</v>
          </cell>
          <cell r="H944" t="str">
            <v>FRONT DOOR SASH RH</v>
          </cell>
        </row>
        <row r="945">
          <cell r="D945">
            <v>22587</v>
          </cell>
          <cell r="E945" t="str">
            <v>M67042-87203</v>
          </cell>
          <cell r="F945">
            <v>60</v>
          </cell>
          <cell r="G945">
            <v>0</v>
          </cell>
          <cell r="H945" t="str">
            <v>FRONT DOOR SASH LH</v>
          </cell>
        </row>
        <row r="946">
          <cell r="D946">
            <v>22587</v>
          </cell>
          <cell r="E946" t="str">
            <v>M67043-87204</v>
          </cell>
          <cell r="F946">
            <v>120</v>
          </cell>
          <cell r="G946">
            <v>0</v>
          </cell>
          <cell r="H946" t="str">
            <v>REAR DOOR SASH RH</v>
          </cell>
        </row>
        <row r="947">
          <cell r="D947">
            <v>22587</v>
          </cell>
          <cell r="E947" t="str">
            <v>M67044-87204</v>
          </cell>
          <cell r="F947">
            <v>120</v>
          </cell>
          <cell r="G947">
            <v>0</v>
          </cell>
          <cell r="H947" t="str">
            <v>REAR DOOR SASH LH</v>
          </cell>
        </row>
        <row r="948">
          <cell r="D948">
            <v>22588</v>
          </cell>
          <cell r="E948" t="str">
            <v>PW 533078</v>
          </cell>
          <cell r="F948">
            <v>30</v>
          </cell>
          <cell r="G948">
            <v>0</v>
          </cell>
          <cell r="H948" t="str">
            <v>SASH ASSY FR DR LH</v>
          </cell>
        </row>
        <row r="949">
          <cell r="D949">
            <v>22588</v>
          </cell>
          <cell r="E949" t="str">
            <v>PW 533079</v>
          </cell>
          <cell r="F949">
            <v>60</v>
          </cell>
          <cell r="G949">
            <v>0</v>
          </cell>
          <cell r="H949" t="str">
            <v>SASH ASSY FR DR RH</v>
          </cell>
        </row>
        <row r="950">
          <cell r="D950">
            <v>22588</v>
          </cell>
          <cell r="E950" t="str">
            <v>PW 533080</v>
          </cell>
          <cell r="F950">
            <v>60</v>
          </cell>
          <cell r="G950">
            <v>0</v>
          </cell>
          <cell r="H950" t="str">
            <v>SASH ASSY RR DR LH</v>
          </cell>
        </row>
        <row r="951">
          <cell r="D951">
            <v>22588</v>
          </cell>
          <cell r="E951" t="str">
            <v>PW 533081</v>
          </cell>
          <cell r="F951">
            <v>30</v>
          </cell>
          <cell r="G951">
            <v>0</v>
          </cell>
          <cell r="H951" t="str">
            <v>SASH ASSY RR DR RH</v>
          </cell>
        </row>
        <row r="952">
          <cell r="D952">
            <v>22589</v>
          </cell>
          <cell r="E952" t="str">
            <v>PW 830779</v>
          </cell>
          <cell r="F952">
            <v>30</v>
          </cell>
          <cell r="G952">
            <v>0</v>
          </cell>
          <cell r="H952" t="str">
            <v>SASH ASSY FR DR LH</v>
          </cell>
        </row>
        <row r="953">
          <cell r="D953">
            <v>22589</v>
          </cell>
          <cell r="E953" t="str">
            <v>PW 830780</v>
          </cell>
          <cell r="F953">
            <v>30</v>
          </cell>
          <cell r="G953">
            <v>0</v>
          </cell>
          <cell r="H953" t="str">
            <v>SASH ASSY FR DR RH</v>
          </cell>
        </row>
        <row r="954">
          <cell r="D954">
            <v>22589</v>
          </cell>
          <cell r="E954" t="str">
            <v>PW 830683</v>
          </cell>
          <cell r="F954">
            <v>30</v>
          </cell>
          <cell r="G954">
            <v>0</v>
          </cell>
          <cell r="H954" t="str">
            <v>SASH ASSY RR DR LH</v>
          </cell>
        </row>
        <row r="955">
          <cell r="D955">
            <v>22589</v>
          </cell>
          <cell r="E955" t="str">
            <v>PW 830684</v>
          </cell>
          <cell r="F955">
            <v>60</v>
          </cell>
          <cell r="G955">
            <v>0</v>
          </cell>
          <cell r="H955" t="str">
            <v>SASH ASSY RR DR RH</v>
          </cell>
        </row>
        <row r="956">
          <cell r="D956">
            <v>22590</v>
          </cell>
          <cell r="E956" t="str">
            <v>MB 819527</v>
          </cell>
          <cell r="F956">
            <v>120</v>
          </cell>
          <cell r="G956">
            <v>0</v>
          </cell>
          <cell r="H956" t="str">
            <v>SASH REAR DOOR CENTER LH</v>
          </cell>
        </row>
        <row r="957">
          <cell r="D957">
            <v>22590</v>
          </cell>
          <cell r="E957" t="str">
            <v>MB 819528</v>
          </cell>
          <cell r="F957">
            <v>120</v>
          </cell>
          <cell r="G957">
            <v>0</v>
          </cell>
          <cell r="H957" t="str">
            <v>SASH REAR DOOR CENTER RH</v>
          </cell>
        </row>
        <row r="958">
          <cell r="D958">
            <v>22591</v>
          </cell>
          <cell r="E958" t="str">
            <v>PW 830701 (R)</v>
          </cell>
          <cell r="F958">
            <v>60</v>
          </cell>
          <cell r="G958">
            <v>0</v>
          </cell>
          <cell r="H958" t="str">
            <v>SASH RR DR CENTER LH</v>
          </cell>
        </row>
        <row r="959">
          <cell r="D959">
            <v>22591</v>
          </cell>
          <cell r="E959" t="str">
            <v>PW 830702 (R)</v>
          </cell>
          <cell r="F959">
            <v>60</v>
          </cell>
          <cell r="G959">
            <v>0</v>
          </cell>
          <cell r="H959" t="str">
            <v>SASH RR DR CENTER RH</v>
          </cell>
        </row>
        <row r="960">
          <cell r="D960">
            <v>22592</v>
          </cell>
          <cell r="E960" t="str">
            <v>PW 533078</v>
          </cell>
          <cell r="F960">
            <v>90</v>
          </cell>
          <cell r="G960">
            <v>0</v>
          </cell>
          <cell r="H960" t="str">
            <v>SASH ASSY FR DR LH</v>
          </cell>
        </row>
        <row r="961">
          <cell r="D961">
            <v>22592</v>
          </cell>
          <cell r="E961" t="str">
            <v>PW 533080</v>
          </cell>
          <cell r="F961">
            <v>90</v>
          </cell>
          <cell r="G961">
            <v>0</v>
          </cell>
          <cell r="H961" t="str">
            <v>SASH ASSY RR DR LH</v>
          </cell>
        </row>
        <row r="962">
          <cell r="D962">
            <v>22593</v>
          </cell>
          <cell r="E962" t="str">
            <v>PW 533079</v>
          </cell>
          <cell r="F962">
            <v>90</v>
          </cell>
          <cell r="G962">
            <v>0</v>
          </cell>
          <cell r="H962" t="str">
            <v>SASH ASSY FR DR RH</v>
          </cell>
        </row>
        <row r="963">
          <cell r="D963">
            <v>22593</v>
          </cell>
          <cell r="E963" t="str">
            <v>PW 533081</v>
          </cell>
          <cell r="F963">
            <v>90</v>
          </cell>
          <cell r="G963">
            <v>0</v>
          </cell>
          <cell r="H963" t="str">
            <v>SASH ASSY RR DR RH</v>
          </cell>
        </row>
        <row r="964">
          <cell r="D964">
            <v>22594</v>
          </cell>
          <cell r="E964" t="str">
            <v>PW 533078</v>
          </cell>
          <cell r="F964">
            <v>30</v>
          </cell>
          <cell r="G964">
            <v>0</v>
          </cell>
          <cell r="H964" t="str">
            <v>SASH ASSY FR DR LH</v>
          </cell>
        </row>
        <row r="965">
          <cell r="D965">
            <v>22594</v>
          </cell>
          <cell r="E965" t="str">
            <v>PW 533079</v>
          </cell>
          <cell r="F965">
            <v>60</v>
          </cell>
          <cell r="G965">
            <v>0</v>
          </cell>
          <cell r="H965" t="str">
            <v>SASH ASSY FR DR RH</v>
          </cell>
        </row>
        <row r="966">
          <cell r="D966">
            <v>22594</v>
          </cell>
          <cell r="E966" t="str">
            <v>PW 533080</v>
          </cell>
          <cell r="F966">
            <v>30</v>
          </cell>
          <cell r="G966">
            <v>0</v>
          </cell>
          <cell r="H966" t="str">
            <v>SASH ASSY RR DR LH</v>
          </cell>
        </row>
        <row r="967">
          <cell r="D967">
            <v>22594</v>
          </cell>
          <cell r="E967" t="str">
            <v>PW 533081</v>
          </cell>
          <cell r="F967">
            <v>60</v>
          </cell>
          <cell r="G967">
            <v>0</v>
          </cell>
          <cell r="H967" t="str">
            <v>SASH ASSY RR DR RH</v>
          </cell>
        </row>
        <row r="968">
          <cell r="D968">
            <v>22595</v>
          </cell>
          <cell r="E968" t="str">
            <v>PW 830779</v>
          </cell>
          <cell r="F968">
            <v>90</v>
          </cell>
          <cell r="G968">
            <v>0</v>
          </cell>
          <cell r="H968" t="str">
            <v>SASH ASSY FR DR LH</v>
          </cell>
        </row>
        <row r="969">
          <cell r="D969">
            <v>22595</v>
          </cell>
          <cell r="E969" t="str">
            <v>PW 830780</v>
          </cell>
          <cell r="F969">
            <v>60</v>
          </cell>
          <cell r="G969">
            <v>0</v>
          </cell>
          <cell r="H969" t="str">
            <v>SASH ASSY FR DR RH</v>
          </cell>
        </row>
        <row r="970">
          <cell r="D970">
            <v>22595</v>
          </cell>
          <cell r="E970" t="str">
            <v>PW 830683</v>
          </cell>
          <cell r="F970">
            <v>60</v>
          </cell>
          <cell r="G970">
            <v>0</v>
          </cell>
          <cell r="H970" t="str">
            <v>SASH ASSY RR DR LH</v>
          </cell>
        </row>
        <row r="971">
          <cell r="D971">
            <v>22595</v>
          </cell>
          <cell r="E971" t="str">
            <v>PW 830684</v>
          </cell>
          <cell r="F971">
            <v>60</v>
          </cell>
          <cell r="G971">
            <v>0</v>
          </cell>
          <cell r="H971" t="str">
            <v>SASH ASSY RR DR RH</v>
          </cell>
        </row>
        <row r="972">
          <cell r="D972">
            <v>22596</v>
          </cell>
          <cell r="E972" t="str">
            <v>M67041-87203</v>
          </cell>
          <cell r="F972">
            <v>90</v>
          </cell>
          <cell r="G972">
            <v>0</v>
          </cell>
          <cell r="H972" t="str">
            <v>FRONT DOOR SASH RH</v>
          </cell>
        </row>
        <row r="973">
          <cell r="D973">
            <v>22596</v>
          </cell>
          <cell r="E973" t="str">
            <v>M67042-87203</v>
          </cell>
          <cell r="F973">
            <v>60</v>
          </cell>
          <cell r="G973">
            <v>0</v>
          </cell>
          <cell r="H973" t="str">
            <v>FRONT DOOR SASH LH</v>
          </cell>
        </row>
        <row r="974">
          <cell r="D974">
            <v>22596</v>
          </cell>
          <cell r="E974" t="str">
            <v>M67043-87204</v>
          </cell>
          <cell r="F974">
            <v>30</v>
          </cell>
          <cell r="G974">
            <v>0</v>
          </cell>
          <cell r="H974" t="str">
            <v>REAR DOOR SASH RH</v>
          </cell>
        </row>
        <row r="975">
          <cell r="D975">
            <v>22596</v>
          </cell>
          <cell r="E975" t="str">
            <v>M67044-87204</v>
          </cell>
          <cell r="F975">
            <v>90</v>
          </cell>
          <cell r="G975">
            <v>0</v>
          </cell>
          <cell r="H975" t="str">
            <v>REAR DOOR SASH LH</v>
          </cell>
        </row>
        <row r="976">
          <cell r="D976">
            <v>22597</v>
          </cell>
          <cell r="E976" t="str">
            <v>MB 819527</v>
          </cell>
          <cell r="F976">
            <v>150</v>
          </cell>
          <cell r="G976">
            <v>0</v>
          </cell>
          <cell r="H976" t="str">
            <v>SASH REAR DOOR CENTER LH</v>
          </cell>
        </row>
        <row r="977">
          <cell r="D977">
            <v>22597</v>
          </cell>
          <cell r="E977" t="str">
            <v>MB 819528</v>
          </cell>
          <cell r="F977">
            <v>150</v>
          </cell>
          <cell r="G977">
            <v>0</v>
          </cell>
          <cell r="H977" t="str">
            <v>SASH REAR DOOR CENTER RH</v>
          </cell>
        </row>
        <row r="978">
          <cell r="D978">
            <v>22597</v>
          </cell>
          <cell r="E978" t="str">
            <v>MR 106081</v>
          </cell>
          <cell r="F978">
            <v>270</v>
          </cell>
          <cell r="G978">
            <v>0</v>
          </cell>
          <cell r="H978" t="str">
            <v>SASH FRONT DOOR LOWER RR LH</v>
          </cell>
        </row>
        <row r="979">
          <cell r="D979">
            <v>22597</v>
          </cell>
          <cell r="E979" t="str">
            <v>MR 106082</v>
          </cell>
          <cell r="F979">
            <v>270</v>
          </cell>
          <cell r="G979">
            <v>0</v>
          </cell>
          <cell r="H979" t="str">
            <v>SASH FRONT DOOR LOWER RR RH</v>
          </cell>
        </row>
        <row r="980">
          <cell r="D980">
            <v>22598</v>
          </cell>
          <cell r="E980" t="str">
            <v>PW 830701 (R)</v>
          </cell>
          <cell r="F980">
            <v>60</v>
          </cell>
          <cell r="G980">
            <v>0</v>
          </cell>
          <cell r="H980" t="str">
            <v>SASH RR DR CENTER LH</v>
          </cell>
        </row>
        <row r="981">
          <cell r="D981">
            <v>22598</v>
          </cell>
          <cell r="E981" t="str">
            <v>PW 830702 (R)</v>
          </cell>
          <cell r="F981">
            <v>60</v>
          </cell>
          <cell r="G981">
            <v>0</v>
          </cell>
          <cell r="H981" t="str">
            <v>SASH RR DR CENTER RH</v>
          </cell>
        </row>
        <row r="982">
          <cell r="D982">
            <v>22599</v>
          </cell>
          <cell r="E982" t="str">
            <v>PW 533078</v>
          </cell>
          <cell r="F982">
            <v>60</v>
          </cell>
          <cell r="G982">
            <v>0</v>
          </cell>
          <cell r="H982" t="str">
            <v>SASH ASSY FR DR LH</v>
          </cell>
        </row>
        <row r="983">
          <cell r="D983">
            <v>22599</v>
          </cell>
          <cell r="E983" t="str">
            <v>PW 533079</v>
          </cell>
          <cell r="F983">
            <v>30</v>
          </cell>
          <cell r="G983">
            <v>0</v>
          </cell>
          <cell r="H983" t="str">
            <v>SASH ASSY FR DR RH</v>
          </cell>
        </row>
        <row r="984">
          <cell r="D984">
            <v>22599</v>
          </cell>
          <cell r="E984" t="str">
            <v>PW 533080</v>
          </cell>
          <cell r="F984">
            <v>30</v>
          </cell>
          <cell r="G984">
            <v>0</v>
          </cell>
          <cell r="H984" t="str">
            <v>SASH ASSY RR DR LH</v>
          </cell>
        </row>
        <row r="985">
          <cell r="D985">
            <v>22599</v>
          </cell>
          <cell r="E985" t="str">
            <v>PW 533081</v>
          </cell>
          <cell r="F985">
            <v>30</v>
          </cell>
          <cell r="G985">
            <v>0</v>
          </cell>
          <cell r="H985" t="str">
            <v>SASH ASSY RR DR RH</v>
          </cell>
        </row>
        <row r="986">
          <cell r="D986">
            <v>22600</v>
          </cell>
          <cell r="E986" t="str">
            <v>PW 830779</v>
          </cell>
          <cell r="F986">
            <v>30</v>
          </cell>
          <cell r="G986">
            <v>0</v>
          </cell>
          <cell r="H986" t="str">
            <v>SASH ASSY FR DR LH</v>
          </cell>
        </row>
        <row r="987">
          <cell r="D987">
            <v>22600</v>
          </cell>
          <cell r="E987" t="str">
            <v>PW 830780</v>
          </cell>
          <cell r="F987">
            <v>60</v>
          </cell>
          <cell r="G987">
            <v>0</v>
          </cell>
          <cell r="H987" t="str">
            <v>SASH ASSY FR DR RH</v>
          </cell>
        </row>
        <row r="988">
          <cell r="D988">
            <v>22600</v>
          </cell>
          <cell r="E988" t="str">
            <v>PW 830683</v>
          </cell>
          <cell r="F988">
            <v>30</v>
          </cell>
          <cell r="G988">
            <v>0</v>
          </cell>
          <cell r="H988" t="str">
            <v>SASH ASSY RR DR LH</v>
          </cell>
        </row>
        <row r="989">
          <cell r="D989">
            <v>22600</v>
          </cell>
          <cell r="E989" t="str">
            <v>PW 830684</v>
          </cell>
          <cell r="F989">
            <v>30</v>
          </cell>
          <cell r="G989">
            <v>0</v>
          </cell>
          <cell r="H989" t="str">
            <v>SASH ASSY RR DR RH</v>
          </cell>
        </row>
        <row r="990">
          <cell r="D990">
            <v>22601</v>
          </cell>
          <cell r="E990" t="str">
            <v>PW 830779</v>
          </cell>
          <cell r="F990">
            <v>30</v>
          </cell>
          <cell r="G990">
            <v>0</v>
          </cell>
          <cell r="H990" t="str">
            <v>SASH ASSY FR DR LH</v>
          </cell>
        </row>
        <row r="991">
          <cell r="D991">
            <v>22601</v>
          </cell>
          <cell r="E991" t="str">
            <v>PW 830780</v>
          </cell>
          <cell r="F991">
            <v>30</v>
          </cell>
          <cell r="G991">
            <v>0</v>
          </cell>
          <cell r="H991" t="str">
            <v>SASH ASSY FR DR RH</v>
          </cell>
        </row>
        <row r="992">
          <cell r="D992">
            <v>22601</v>
          </cell>
          <cell r="E992" t="str">
            <v>PW 830683</v>
          </cell>
          <cell r="F992">
            <v>60</v>
          </cell>
          <cell r="G992">
            <v>0</v>
          </cell>
          <cell r="H992" t="str">
            <v>SASH ASSY RR DR LH</v>
          </cell>
        </row>
        <row r="993">
          <cell r="D993">
            <v>22601</v>
          </cell>
          <cell r="E993" t="str">
            <v>PW 830684</v>
          </cell>
          <cell r="F993">
            <v>60</v>
          </cell>
          <cell r="G993">
            <v>0</v>
          </cell>
          <cell r="H993" t="str">
            <v>SASH ASSY RR DR RH</v>
          </cell>
        </row>
        <row r="994">
          <cell r="D994">
            <v>22602</v>
          </cell>
          <cell r="E994" t="str">
            <v>PW 533078</v>
          </cell>
          <cell r="F994">
            <v>90</v>
          </cell>
          <cell r="G994">
            <v>0</v>
          </cell>
          <cell r="H994" t="str">
            <v>SASH ASSY FR DR LH</v>
          </cell>
        </row>
        <row r="995">
          <cell r="D995">
            <v>22602</v>
          </cell>
          <cell r="E995" t="str">
            <v>PW 533080</v>
          </cell>
          <cell r="F995">
            <v>90</v>
          </cell>
          <cell r="G995">
            <v>0</v>
          </cell>
          <cell r="H995" t="str">
            <v>SASH ASSY RR DR LH</v>
          </cell>
        </row>
        <row r="996">
          <cell r="D996">
            <v>22603</v>
          </cell>
          <cell r="E996" t="str">
            <v>PW 533078</v>
          </cell>
          <cell r="F996">
            <v>30</v>
          </cell>
          <cell r="G996">
            <v>0</v>
          </cell>
          <cell r="H996" t="str">
            <v>SASH ASSY FR DR LH</v>
          </cell>
        </row>
        <row r="997">
          <cell r="D997">
            <v>22603</v>
          </cell>
          <cell r="E997" t="str">
            <v>PW 533079</v>
          </cell>
          <cell r="F997">
            <v>90</v>
          </cell>
          <cell r="G997">
            <v>0</v>
          </cell>
          <cell r="H997" t="str">
            <v>SASH ASSY FR DR RH</v>
          </cell>
        </row>
        <row r="998">
          <cell r="D998">
            <v>22603</v>
          </cell>
          <cell r="E998" t="str">
            <v>PW 533080</v>
          </cell>
          <cell r="F998">
            <v>30</v>
          </cell>
          <cell r="G998">
            <v>0</v>
          </cell>
          <cell r="H998" t="str">
            <v>SASH ASSY RR DR LH</v>
          </cell>
        </row>
        <row r="999">
          <cell r="D999">
            <v>22603</v>
          </cell>
          <cell r="E999" t="str">
            <v>PW 533081</v>
          </cell>
          <cell r="F999">
            <v>120</v>
          </cell>
          <cell r="G999">
            <v>0</v>
          </cell>
          <cell r="H999" t="str">
            <v>SASH ASSY RR DR RH</v>
          </cell>
        </row>
        <row r="1000">
          <cell r="D1000">
            <v>22604</v>
          </cell>
          <cell r="E1000" t="str">
            <v>PW 830701 (R)</v>
          </cell>
          <cell r="F1000">
            <v>60</v>
          </cell>
          <cell r="G1000">
            <v>0</v>
          </cell>
          <cell r="H1000" t="str">
            <v>SASH RR DR CENTER LH</v>
          </cell>
        </row>
        <row r="1001">
          <cell r="D1001">
            <v>22604</v>
          </cell>
          <cell r="E1001" t="str">
            <v>PW 830702 (R)</v>
          </cell>
          <cell r="F1001">
            <v>60</v>
          </cell>
          <cell r="G1001">
            <v>0</v>
          </cell>
          <cell r="H1001" t="str">
            <v>SASH RR DR CENTER RH</v>
          </cell>
        </row>
        <row r="1002">
          <cell r="D1002">
            <v>22605</v>
          </cell>
          <cell r="E1002" t="str">
            <v>PW 533078</v>
          </cell>
          <cell r="F1002">
            <v>90</v>
          </cell>
          <cell r="G1002">
            <v>0</v>
          </cell>
          <cell r="H1002" t="str">
            <v>SASH ASSY FR DR LH</v>
          </cell>
        </row>
        <row r="1003">
          <cell r="D1003">
            <v>22605</v>
          </cell>
          <cell r="E1003" t="str">
            <v>PW 533080</v>
          </cell>
          <cell r="F1003">
            <v>90</v>
          </cell>
          <cell r="G1003">
            <v>0</v>
          </cell>
          <cell r="H1003" t="str">
            <v>SASH ASSY RR DR LH</v>
          </cell>
        </row>
        <row r="1004">
          <cell r="D1004">
            <v>22606</v>
          </cell>
          <cell r="E1004" t="str">
            <v>PW 533079</v>
          </cell>
          <cell r="F1004">
            <v>90</v>
          </cell>
          <cell r="G1004">
            <v>0</v>
          </cell>
          <cell r="H1004" t="str">
            <v>SASH ASSY FR DR RH</v>
          </cell>
        </row>
        <row r="1005">
          <cell r="D1005">
            <v>22606</v>
          </cell>
          <cell r="E1005" t="str">
            <v>PW 533081</v>
          </cell>
          <cell r="F1005">
            <v>90</v>
          </cell>
          <cell r="G1005">
            <v>0</v>
          </cell>
          <cell r="H1005" t="str">
            <v>SASH ASSY RR DR RH</v>
          </cell>
        </row>
        <row r="1006">
          <cell r="D1006">
            <v>22607</v>
          </cell>
          <cell r="E1006" t="str">
            <v>PW 830701 (R)</v>
          </cell>
          <cell r="F1006">
            <v>60</v>
          </cell>
          <cell r="G1006">
            <v>0</v>
          </cell>
          <cell r="H1006" t="str">
            <v>SASH RR DR CENTER LH</v>
          </cell>
        </row>
        <row r="1007">
          <cell r="D1007">
            <v>22607</v>
          </cell>
          <cell r="E1007" t="str">
            <v>PW 830702 (R)</v>
          </cell>
          <cell r="F1007">
            <v>60</v>
          </cell>
          <cell r="G1007">
            <v>0</v>
          </cell>
          <cell r="H1007" t="str">
            <v>SASH RR DR CENTER RH</v>
          </cell>
        </row>
        <row r="1008">
          <cell r="D1008">
            <v>22608</v>
          </cell>
          <cell r="E1008" t="str">
            <v>PW 830779</v>
          </cell>
          <cell r="F1008">
            <v>30</v>
          </cell>
          <cell r="G1008">
            <v>0</v>
          </cell>
          <cell r="H1008" t="str">
            <v>SASH ASSY FR DR LH</v>
          </cell>
        </row>
        <row r="1009">
          <cell r="D1009">
            <v>22608</v>
          </cell>
          <cell r="E1009" t="str">
            <v>PW 830780</v>
          </cell>
          <cell r="F1009">
            <v>60</v>
          </cell>
          <cell r="G1009">
            <v>0</v>
          </cell>
          <cell r="H1009" t="str">
            <v>SASH ASSY FR DR RH</v>
          </cell>
        </row>
        <row r="1010">
          <cell r="D1010">
            <v>22608</v>
          </cell>
          <cell r="E1010" t="str">
            <v>PW 830683</v>
          </cell>
          <cell r="F1010">
            <v>30</v>
          </cell>
          <cell r="G1010">
            <v>0</v>
          </cell>
          <cell r="H1010" t="str">
            <v>SASH ASSY RR DR LH</v>
          </cell>
        </row>
        <row r="1011">
          <cell r="D1011">
            <v>22608</v>
          </cell>
          <cell r="E1011" t="str">
            <v>PW 830684</v>
          </cell>
          <cell r="F1011">
            <v>30</v>
          </cell>
          <cell r="G1011">
            <v>0</v>
          </cell>
          <cell r="H1011" t="str">
            <v>SASH ASSY RR DR RH</v>
          </cell>
        </row>
        <row r="1012">
          <cell r="D1012">
            <v>22609</v>
          </cell>
          <cell r="E1012" t="str">
            <v>PW 533078</v>
          </cell>
          <cell r="F1012">
            <v>60</v>
          </cell>
          <cell r="G1012">
            <v>0</v>
          </cell>
          <cell r="H1012" t="str">
            <v>SASH ASSY FR DR LH</v>
          </cell>
        </row>
        <row r="1013">
          <cell r="D1013">
            <v>22609</v>
          </cell>
          <cell r="E1013" t="str">
            <v>PW 533079</v>
          </cell>
          <cell r="F1013">
            <v>90</v>
          </cell>
          <cell r="G1013">
            <v>0</v>
          </cell>
          <cell r="H1013" t="str">
            <v>SASH ASSY FR DR RH</v>
          </cell>
        </row>
        <row r="1014">
          <cell r="D1014">
            <v>22609</v>
          </cell>
          <cell r="E1014" t="str">
            <v>PW 533080</v>
          </cell>
          <cell r="F1014">
            <v>60</v>
          </cell>
          <cell r="G1014">
            <v>0</v>
          </cell>
          <cell r="H1014" t="str">
            <v>SASH ASSY RR DR LH</v>
          </cell>
        </row>
        <row r="1015">
          <cell r="D1015">
            <v>22609</v>
          </cell>
          <cell r="E1015" t="str">
            <v>PW 533081</v>
          </cell>
          <cell r="F1015">
            <v>60</v>
          </cell>
          <cell r="G1015">
            <v>0</v>
          </cell>
          <cell r="H1015" t="str">
            <v>SASH ASSY RR DR RH</v>
          </cell>
        </row>
        <row r="1016">
          <cell r="D1016">
            <v>22610</v>
          </cell>
          <cell r="E1016" t="str">
            <v>M67041-87203</v>
          </cell>
          <cell r="F1016">
            <v>90</v>
          </cell>
          <cell r="G1016">
            <v>0</v>
          </cell>
          <cell r="H1016" t="str">
            <v>FRONT DOOR SASH RH</v>
          </cell>
        </row>
        <row r="1017">
          <cell r="D1017">
            <v>22610</v>
          </cell>
          <cell r="E1017" t="str">
            <v>M67042-87203</v>
          </cell>
          <cell r="F1017">
            <v>90</v>
          </cell>
          <cell r="G1017">
            <v>0</v>
          </cell>
          <cell r="H1017" t="str">
            <v>FRONT DOOR SASH LH</v>
          </cell>
        </row>
        <row r="1018">
          <cell r="D1018">
            <v>22610</v>
          </cell>
          <cell r="E1018" t="str">
            <v>M67043-87204</v>
          </cell>
          <cell r="F1018">
            <v>60</v>
          </cell>
          <cell r="G1018">
            <v>0</v>
          </cell>
          <cell r="H1018" t="str">
            <v>REAR DOOR SASH RH</v>
          </cell>
        </row>
        <row r="1019">
          <cell r="D1019">
            <v>22610</v>
          </cell>
          <cell r="E1019" t="str">
            <v>M67044-87204</v>
          </cell>
          <cell r="F1019">
            <v>60</v>
          </cell>
          <cell r="G1019">
            <v>0</v>
          </cell>
          <cell r="H1019" t="str">
            <v>REAR DOOR SASH LH</v>
          </cell>
        </row>
        <row r="1020">
          <cell r="D1020">
            <v>22610</v>
          </cell>
          <cell r="E1020" t="str">
            <v>M67181-87201</v>
          </cell>
          <cell r="F1020">
            <v>3000</v>
          </cell>
          <cell r="G1020">
            <v>0</v>
          </cell>
          <cell r="H1020" t="str">
            <v>RETAINER DOOR HINGE</v>
          </cell>
        </row>
        <row r="1021">
          <cell r="D1021">
            <v>22611</v>
          </cell>
          <cell r="E1021" t="str">
            <v>M67041-87203</v>
          </cell>
          <cell r="F1021">
            <v>60</v>
          </cell>
          <cell r="G1021">
            <v>0</v>
          </cell>
          <cell r="H1021" t="str">
            <v>FRONT DOOR SASH RH</v>
          </cell>
        </row>
        <row r="1022">
          <cell r="D1022">
            <v>22611</v>
          </cell>
          <cell r="E1022" t="str">
            <v>M67042-87203</v>
          </cell>
          <cell r="F1022">
            <v>120</v>
          </cell>
          <cell r="G1022">
            <v>0</v>
          </cell>
          <cell r="H1022" t="str">
            <v>FRONT DOOR SASH LH</v>
          </cell>
        </row>
        <row r="1023">
          <cell r="D1023">
            <v>22611</v>
          </cell>
          <cell r="E1023" t="str">
            <v>M67043-87204</v>
          </cell>
          <cell r="F1023">
            <v>60</v>
          </cell>
          <cell r="G1023">
            <v>0</v>
          </cell>
          <cell r="H1023" t="str">
            <v>REAR DOOR SASH RH</v>
          </cell>
        </row>
        <row r="1024">
          <cell r="D1024">
            <v>22611</v>
          </cell>
          <cell r="E1024" t="str">
            <v>M67044-87204</v>
          </cell>
          <cell r="F1024">
            <v>60</v>
          </cell>
          <cell r="G1024">
            <v>0</v>
          </cell>
          <cell r="H1024" t="str">
            <v>REAR DOOR SASH LH</v>
          </cell>
        </row>
        <row r="1025">
          <cell r="D1025">
            <v>22612</v>
          </cell>
          <cell r="E1025" t="str">
            <v>PW 533079</v>
          </cell>
          <cell r="F1025">
            <v>90</v>
          </cell>
          <cell r="G1025">
            <v>0</v>
          </cell>
          <cell r="H1025" t="str">
            <v>SASH ASSY FR DR RH</v>
          </cell>
        </row>
        <row r="1026">
          <cell r="D1026">
            <v>22612</v>
          </cell>
          <cell r="E1026" t="str">
            <v>PW 533081</v>
          </cell>
          <cell r="F1026">
            <v>90</v>
          </cell>
          <cell r="G1026">
            <v>0</v>
          </cell>
          <cell r="H1026" t="str">
            <v>SASH ASSY RR DR RH</v>
          </cell>
        </row>
        <row r="1027">
          <cell r="D1027">
            <v>22613</v>
          </cell>
          <cell r="E1027" t="str">
            <v>PW 533078</v>
          </cell>
          <cell r="F1027">
            <v>60</v>
          </cell>
          <cell r="G1027">
            <v>0</v>
          </cell>
          <cell r="H1027" t="str">
            <v>SASH ASSY FR DR LH</v>
          </cell>
        </row>
        <row r="1028">
          <cell r="D1028">
            <v>22613</v>
          </cell>
          <cell r="E1028" t="str">
            <v>PW 533080</v>
          </cell>
          <cell r="F1028">
            <v>90</v>
          </cell>
          <cell r="G1028">
            <v>0</v>
          </cell>
          <cell r="H1028" t="str">
            <v>SASH ASSY RR DR LH</v>
          </cell>
        </row>
        <row r="1029">
          <cell r="D1029">
            <v>22614</v>
          </cell>
          <cell r="E1029" t="str">
            <v>PW 830779</v>
          </cell>
          <cell r="F1029">
            <v>60</v>
          </cell>
          <cell r="G1029">
            <v>0</v>
          </cell>
          <cell r="H1029" t="str">
            <v>SASH ASSY FR DR LH</v>
          </cell>
        </row>
        <row r="1030">
          <cell r="D1030">
            <v>22614</v>
          </cell>
          <cell r="E1030" t="str">
            <v>PW 830780</v>
          </cell>
          <cell r="F1030">
            <v>60</v>
          </cell>
          <cell r="G1030">
            <v>0</v>
          </cell>
          <cell r="H1030" t="str">
            <v>SASH ASSY FR DR RH</v>
          </cell>
        </row>
        <row r="1031">
          <cell r="D1031">
            <v>22614</v>
          </cell>
          <cell r="E1031" t="str">
            <v>PW 830683</v>
          </cell>
          <cell r="F1031">
            <v>90</v>
          </cell>
          <cell r="G1031">
            <v>0</v>
          </cell>
          <cell r="H1031" t="str">
            <v>SASH ASSY RR DR LH</v>
          </cell>
        </row>
        <row r="1032">
          <cell r="D1032">
            <v>22614</v>
          </cell>
          <cell r="E1032" t="str">
            <v>PW 830684</v>
          </cell>
          <cell r="F1032">
            <v>60</v>
          </cell>
          <cell r="G1032">
            <v>0</v>
          </cell>
          <cell r="H1032" t="str">
            <v>SASH ASSY RR DR RH</v>
          </cell>
        </row>
        <row r="1033">
          <cell r="D1033">
            <v>22615</v>
          </cell>
          <cell r="E1033" t="str">
            <v>MB 819527</v>
          </cell>
          <cell r="F1033">
            <v>120</v>
          </cell>
          <cell r="G1033">
            <v>0</v>
          </cell>
          <cell r="H1033" t="str">
            <v>SASH REAR DOOR CENTER LH</v>
          </cell>
        </row>
        <row r="1034">
          <cell r="D1034">
            <v>22615</v>
          </cell>
          <cell r="E1034" t="str">
            <v>MB 819528</v>
          </cell>
          <cell r="F1034">
            <v>120</v>
          </cell>
          <cell r="G1034">
            <v>0</v>
          </cell>
          <cell r="H1034" t="str">
            <v>SASH REAR DOOR CENTER RH</v>
          </cell>
        </row>
        <row r="1035">
          <cell r="D1035">
            <v>22615</v>
          </cell>
          <cell r="E1035" t="str">
            <v>MR 106081</v>
          </cell>
          <cell r="F1035">
            <v>180</v>
          </cell>
          <cell r="G1035">
            <v>0</v>
          </cell>
          <cell r="H1035" t="str">
            <v>SASH FRONT DOOR LOWER RR LH</v>
          </cell>
        </row>
        <row r="1036">
          <cell r="D1036">
            <v>22615</v>
          </cell>
          <cell r="E1036" t="str">
            <v>MR 106082</v>
          </cell>
          <cell r="F1036">
            <v>180</v>
          </cell>
          <cell r="G1036">
            <v>0</v>
          </cell>
          <cell r="H1036" t="str">
            <v>SASH FRONT DOOR LOWER RR RH</v>
          </cell>
        </row>
        <row r="1037">
          <cell r="D1037">
            <v>22616</v>
          </cell>
          <cell r="E1037" t="str">
            <v>MB 819527</v>
          </cell>
          <cell r="F1037">
            <v>120</v>
          </cell>
          <cell r="G1037">
            <v>0</v>
          </cell>
          <cell r="H1037" t="str">
            <v>SASH REAR DOOR CENTER LH</v>
          </cell>
        </row>
        <row r="1038">
          <cell r="D1038">
            <v>22616</v>
          </cell>
          <cell r="E1038" t="str">
            <v>MB 819528</v>
          </cell>
          <cell r="F1038">
            <v>120</v>
          </cell>
          <cell r="G1038">
            <v>0</v>
          </cell>
          <cell r="H1038" t="str">
            <v>SASH REAR DOOR CENTER RH</v>
          </cell>
        </row>
        <row r="1039">
          <cell r="D1039">
            <v>22616</v>
          </cell>
          <cell r="E1039" t="str">
            <v>MR 106081</v>
          </cell>
          <cell r="F1039">
            <v>180</v>
          </cell>
          <cell r="G1039">
            <v>0</v>
          </cell>
          <cell r="H1039" t="str">
            <v>SASH FRONT DOOR LOWER RR LH</v>
          </cell>
        </row>
        <row r="1040">
          <cell r="D1040">
            <v>22616</v>
          </cell>
          <cell r="E1040" t="str">
            <v>MR 106082</v>
          </cell>
          <cell r="F1040">
            <v>180</v>
          </cell>
          <cell r="G1040">
            <v>0</v>
          </cell>
          <cell r="H1040" t="str">
            <v>SASH FRONT DOOR LOWER RR RH</v>
          </cell>
        </row>
        <row r="1041">
          <cell r="D1041">
            <v>22617</v>
          </cell>
          <cell r="E1041" t="str">
            <v>PW 830701 (R)</v>
          </cell>
          <cell r="F1041">
            <v>60</v>
          </cell>
          <cell r="G1041">
            <v>0</v>
          </cell>
          <cell r="H1041" t="str">
            <v>SASH RR DR CENTER LH</v>
          </cell>
        </row>
        <row r="1042">
          <cell r="D1042">
            <v>22617</v>
          </cell>
          <cell r="E1042" t="str">
            <v>PW 830702 (R)</v>
          </cell>
          <cell r="F1042">
            <v>60</v>
          </cell>
          <cell r="G1042">
            <v>0</v>
          </cell>
          <cell r="H1042" t="str">
            <v>SASH RR DR CENTER RH</v>
          </cell>
        </row>
        <row r="1043">
          <cell r="D1043">
            <v>22618</v>
          </cell>
          <cell r="E1043" t="str">
            <v>M67041-87203</v>
          </cell>
          <cell r="F1043">
            <v>60</v>
          </cell>
          <cell r="G1043">
            <v>0</v>
          </cell>
          <cell r="H1043" t="str">
            <v>FRONT DOOR SASH RH</v>
          </cell>
        </row>
        <row r="1044">
          <cell r="D1044">
            <v>22618</v>
          </cell>
          <cell r="E1044" t="str">
            <v>M67042-87203</v>
          </cell>
          <cell r="F1044">
            <v>60</v>
          </cell>
          <cell r="G1044">
            <v>0</v>
          </cell>
          <cell r="H1044" t="str">
            <v>FRONT DOOR SASH LH</v>
          </cell>
        </row>
        <row r="1045">
          <cell r="D1045">
            <v>22618</v>
          </cell>
          <cell r="E1045" t="str">
            <v>M67043-87204</v>
          </cell>
          <cell r="F1045">
            <v>90</v>
          </cell>
          <cell r="G1045">
            <v>0</v>
          </cell>
          <cell r="H1045" t="str">
            <v>REAR DOOR SASH RH</v>
          </cell>
        </row>
        <row r="1046">
          <cell r="D1046">
            <v>22618</v>
          </cell>
          <cell r="E1046" t="str">
            <v>M67044-87204</v>
          </cell>
          <cell r="F1046">
            <v>90</v>
          </cell>
          <cell r="G1046">
            <v>0</v>
          </cell>
          <cell r="H1046" t="str">
            <v>REAR DOOR SASH LH</v>
          </cell>
        </row>
        <row r="1047">
          <cell r="D1047">
            <v>22619</v>
          </cell>
          <cell r="E1047" t="str">
            <v>M67041-87203</v>
          </cell>
          <cell r="F1047">
            <v>60</v>
          </cell>
          <cell r="G1047">
            <v>0</v>
          </cell>
          <cell r="H1047" t="str">
            <v>FRONT DOOR SASH RH</v>
          </cell>
        </row>
        <row r="1048">
          <cell r="D1048">
            <v>22619</v>
          </cell>
          <cell r="E1048" t="str">
            <v>M67042-87203</v>
          </cell>
          <cell r="F1048">
            <v>120</v>
          </cell>
          <cell r="G1048">
            <v>0</v>
          </cell>
          <cell r="H1048" t="str">
            <v>FRONT DOOR SASH LH</v>
          </cell>
        </row>
        <row r="1049">
          <cell r="D1049">
            <v>22619</v>
          </cell>
          <cell r="E1049" t="str">
            <v>M67043-87204</v>
          </cell>
          <cell r="F1049">
            <v>60</v>
          </cell>
          <cell r="G1049">
            <v>0</v>
          </cell>
          <cell r="H1049" t="str">
            <v>REAR DOOR SASH RH</v>
          </cell>
        </row>
        <row r="1050">
          <cell r="D1050">
            <v>22619</v>
          </cell>
          <cell r="E1050" t="str">
            <v>M67044-87204</v>
          </cell>
          <cell r="F1050">
            <v>30</v>
          </cell>
          <cell r="G1050">
            <v>0</v>
          </cell>
          <cell r="H1050" t="str">
            <v>REAR DOOR SASH LH</v>
          </cell>
        </row>
        <row r="1051">
          <cell r="D1051">
            <v>22620</v>
          </cell>
          <cell r="E1051" t="str">
            <v>PW 533078</v>
          </cell>
          <cell r="F1051">
            <v>90</v>
          </cell>
          <cell r="G1051">
            <v>0</v>
          </cell>
          <cell r="H1051" t="str">
            <v>SASH ASSY FR DR LH</v>
          </cell>
        </row>
        <row r="1052">
          <cell r="D1052">
            <v>22620</v>
          </cell>
          <cell r="E1052" t="str">
            <v>PW 533080</v>
          </cell>
          <cell r="F1052">
            <v>90</v>
          </cell>
          <cell r="G1052">
            <v>0</v>
          </cell>
          <cell r="H1052" t="str">
            <v>SASH ASSY RR DR LH</v>
          </cell>
        </row>
        <row r="1053">
          <cell r="D1053">
            <v>22621</v>
          </cell>
          <cell r="E1053" t="str">
            <v>PW 533079</v>
          </cell>
          <cell r="F1053">
            <v>90</v>
          </cell>
          <cell r="G1053">
            <v>0</v>
          </cell>
          <cell r="H1053" t="str">
            <v>SASH ASSY FR DR RH</v>
          </cell>
        </row>
        <row r="1054">
          <cell r="D1054">
            <v>22621</v>
          </cell>
          <cell r="E1054" t="str">
            <v>PW 533081</v>
          </cell>
          <cell r="F1054">
            <v>90</v>
          </cell>
          <cell r="G1054">
            <v>0</v>
          </cell>
          <cell r="H1054" t="str">
            <v>SASH ASSY RR DR RH</v>
          </cell>
        </row>
        <row r="1055">
          <cell r="D1055">
            <v>22622</v>
          </cell>
          <cell r="E1055" t="str">
            <v>PW 533078</v>
          </cell>
          <cell r="F1055">
            <v>30</v>
          </cell>
          <cell r="G1055">
            <v>0</v>
          </cell>
          <cell r="H1055" t="str">
            <v>SASH ASSY FR DR LH</v>
          </cell>
        </row>
        <row r="1056">
          <cell r="D1056">
            <v>22622</v>
          </cell>
          <cell r="E1056" t="str">
            <v>PW 533079</v>
          </cell>
          <cell r="F1056">
            <v>60</v>
          </cell>
          <cell r="G1056">
            <v>0</v>
          </cell>
          <cell r="H1056" t="str">
            <v>SASH ASSY FR DR RH</v>
          </cell>
        </row>
        <row r="1057">
          <cell r="D1057">
            <v>22622</v>
          </cell>
          <cell r="E1057" t="str">
            <v>PW 533080</v>
          </cell>
          <cell r="F1057">
            <v>60</v>
          </cell>
          <cell r="G1057">
            <v>0</v>
          </cell>
          <cell r="H1057" t="str">
            <v>SASH ASSY RR DR LH</v>
          </cell>
        </row>
        <row r="1058">
          <cell r="D1058">
            <v>22622</v>
          </cell>
          <cell r="E1058" t="str">
            <v>PW 533081</v>
          </cell>
          <cell r="F1058">
            <v>30</v>
          </cell>
          <cell r="G1058">
            <v>0</v>
          </cell>
          <cell r="H1058" t="str">
            <v>SASH ASSY RR DR RH</v>
          </cell>
        </row>
        <row r="1059">
          <cell r="D1059">
            <v>22623</v>
          </cell>
          <cell r="E1059" t="str">
            <v>PW 830779</v>
          </cell>
          <cell r="F1059">
            <v>90</v>
          </cell>
          <cell r="G1059">
            <v>0</v>
          </cell>
          <cell r="H1059" t="str">
            <v>SASH ASSY FR DR LH</v>
          </cell>
        </row>
        <row r="1060">
          <cell r="D1060">
            <v>22623</v>
          </cell>
          <cell r="E1060" t="str">
            <v>PW 830780</v>
          </cell>
          <cell r="F1060">
            <v>60</v>
          </cell>
          <cell r="G1060">
            <v>0</v>
          </cell>
          <cell r="H1060" t="str">
            <v>SASH ASSY FR DR RH</v>
          </cell>
        </row>
        <row r="1061">
          <cell r="D1061">
            <v>22623</v>
          </cell>
          <cell r="E1061" t="str">
            <v>PW 830683</v>
          </cell>
          <cell r="F1061">
            <v>60</v>
          </cell>
          <cell r="G1061">
            <v>0</v>
          </cell>
          <cell r="H1061" t="str">
            <v>SASH ASSY RR DR LH</v>
          </cell>
        </row>
        <row r="1062">
          <cell r="D1062">
            <v>22623</v>
          </cell>
          <cell r="E1062" t="str">
            <v>PW 830684</v>
          </cell>
          <cell r="F1062">
            <v>60</v>
          </cell>
          <cell r="G1062">
            <v>0</v>
          </cell>
          <cell r="H1062" t="str">
            <v>SASH ASSY RR DR RH</v>
          </cell>
        </row>
        <row r="1063">
          <cell r="D1063">
            <v>22624</v>
          </cell>
          <cell r="E1063" t="str">
            <v>MB 819527</v>
          </cell>
          <cell r="F1063">
            <v>210</v>
          </cell>
          <cell r="G1063">
            <v>0</v>
          </cell>
          <cell r="H1063" t="str">
            <v>SASH REAR DOOR CENTER LH</v>
          </cell>
        </row>
        <row r="1064">
          <cell r="D1064">
            <v>22624</v>
          </cell>
          <cell r="E1064" t="str">
            <v>MB 819528</v>
          </cell>
          <cell r="F1064">
            <v>210</v>
          </cell>
          <cell r="G1064">
            <v>0</v>
          </cell>
          <cell r="H1064" t="str">
            <v>SASH REAR DOOR CENTER RH</v>
          </cell>
        </row>
        <row r="1065">
          <cell r="D1065">
            <v>22624</v>
          </cell>
          <cell r="E1065" t="str">
            <v>MR 106081</v>
          </cell>
          <cell r="F1065">
            <v>270</v>
          </cell>
          <cell r="G1065">
            <v>0</v>
          </cell>
          <cell r="H1065" t="str">
            <v>SASH FRONT DOOR LOWER RR LH</v>
          </cell>
        </row>
        <row r="1066">
          <cell r="D1066">
            <v>22624</v>
          </cell>
          <cell r="E1066" t="str">
            <v>MR 106082</v>
          </cell>
          <cell r="F1066">
            <v>270</v>
          </cell>
          <cell r="G1066">
            <v>0</v>
          </cell>
          <cell r="H1066" t="str">
            <v>SASH FRONT DOOR LOWER RR RH</v>
          </cell>
        </row>
        <row r="1067">
          <cell r="D1067">
            <v>22625</v>
          </cell>
          <cell r="E1067" t="str">
            <v>PW 830701 (R)</v>
          </cell>
          <cell r="F1067">
            <v>60</v>
          </cell>
          <cell r="G1067">
            <v>0</v>
          </cell>
          <cell r="H1067" t="str">
            <v>SASH RR DR CENTER LH</v>
          </cell>
        </row>
        <row r="1068">
          <cell r="D1068">
            <v>22625</v>
          </cell>
          <cell r="E1068" t="str">
            <v>PW 830702 (R)</v>
          </cell>
          <cell r="F1068">
            <v>60</v>
          </cell>
          <cell r="G1068">
            <v>0</v>
          </cell>
          <cell r="H1068" t="str">
            <v>SASH RR DR CENTER RH</v>
          </cell>
        </row>
        <row r="1069">
          <cell r="D1069">
            <v>22626</v>
          </cell>
          <cell r="E1069" t="str">
            <v>PW 533078</v>
          </cell>
          <cell r="F1069">
            <v>90</v>
          </cell>
          <cell r="G1069">
            <v>0</v>
          </cell>
          <cell r="H1069" t="str">
            <v>SASH ASSY FR DR LH</v>
          </cell>
        </row>
        <row r="1070">
          <cell r="D1070">
            <v>22626</v>
          </cell>
          <cell r="E1070" t="str">
            <v>PW 533080</v>
          </cell>
          <cell r="F1070">
            <v>90</v>
          </cell>
          <cell r="G1070">
            <v>0</v>
          </cell>
          <cell r="H1070" t="str">
            <v>SASH ASSY RR DR LH</v>
          </cell>
        </row>
        <row r="1071">
          <cell r="D1071">
            <v>22627</v>
          </cell>
          <cell r="E1071" t="str">
            <v>PW 830779</v>
          </cell>
          <cell r="F1071">
            <v>30</v>
          </cell>
          <cell r="G1071">
            <v>0</v>
          </cell>
          <cell r="H1071" t="str">
            <v>SASH ASSY FR DR LH</v>
          </cell>
        </row>
        <row r="1072">
          <cell r="D1072">
            <v>22627</v>
          </cell>
          <cell r="E1072" t="str">
            <v>PW 830780</v>
          </cell>
          <cell r="F1072">
            <v>30</v>
          </cell>
          <cell r="G1072">
            <v>0</v>
          </cell>
          <cell r="H1072" t="str">
            <v>SASH ASSY FR DR RH</v>
          </cell>
        </row>
        <row r="1073">
          <cell r="D1073">
            <v>22627</v>
          </cell>
          <cell r="E1073" t="str">
            <v>PW 830683</v>
          </cell>
          <cell r="F1073">
            <v>60</v>
          </cell>
          <cell r="G1073">
            <v>0</v>
          </cell>
          <cell r="H1073" t="str">
            <v>SASH ASSY RR DR LH</v>
          </cell>
        </row>
        <row r="1074">
          <cell r="D1074">
            <v>22627</v>
          </cell>
          <cell r="E1074" t="str">
            <v>PW 830684</v>
          </cell>
          <cell r="F1074">
            <v>60</v>
          </cell>
          <cell r="G1074">
            <v>0</v>
          </cell>
          <cell r="H1074" t="str">
            <v>SASH ASSY RR DR RH</v>
          </cell>
        </row>
        <row r="1075">
          <cell r="D1075">
            <v>22628</v>
          </cell>
          <cell r="E1075" t="str">
            <v>PW 830779</v>
          </cell>
          <cell r="F1075">
            <v>30</v>
          </cell>
          <cell r="G1075">
            <v>0</v>
          </cell>
          <cell r="H1075" t="str">
            <v>SASH ASSY FR DR LH</v>
          </cell>
        </row>
        <row r="1076">
          <cell r="D1076">
            <v>22628</v>
          </cell>
          <cell r="E1076" t="str">
            <v>PW 830780</v>
          </cell>
          <cell r="F1076">
            <v>60</v>
          </cell>
          <cell r="G1076">
            <v>0</v>
          </cell>
          <cell r="H1076" t="str">
            <v>SASH ASSY FR DR RH</v>
          </cell>
        </row>
        <row r="1077">
          <cell r="D1077">
            <v>22628</v>
          </cell>
          <cell r="E1077" t="str">
            <v>PW 830683</v>
          </cell>
          <cell r="F1077">
            <v>30</v>
          </cell>
          <cell r="G1077">
            <v>0</v>
          </cell>
          <cell r="H1077" t="str">
            <v>SASH ASSY RR DR LH</v>
          </cell>
        </row>
        <row r="1078">
          <cell r="D1078">
            <v>22628</v>
          </cell>
          <cell r="E1078" t="str">
            <v>PW 830684</v>
          </cell>
          <cell r="F1078">
            <v>30</v>
          </cell>
          <cell r="G1078">
            <v>0</v>
          </cell>
          <cell r="H1078" t="str">
            <v>SASH ASSY RR DR RH</v>
          </cell>
        </row>
        <row r="1079">
          <cell r="D1079">
            <v>22629</v>
          </cell>
          <cell r="E1079" t="str">
            <v>PW 533078</v>
          </cell>
          <cell r="F1079">
            <v>60</v>
          </cell>
          <cell r="G1079">
            <v>0</v>
          </cell>
          <cell r="H1079" t="str">
            <v>SASH ASSY FR DR LH</v>
          </cell>
        </row>
        <row r="1080">
          <cell r="D1080">
            <v>22629</v>
          </cell>
          <cell r="E1080" t="str">
            <v>PW 533079</v>
          </cell>
          <cell r="F1080">
            <v>90</v>
          </cell>
          <cell r="G1080">
            <v>0</v>
          </cell>
          <cell r="H1080" t="str">
            <v>SASH ASSY FR DR RH</v>
          </cell>
        </row>
        <row r="1081">
          <cell r="D1081">
            <v>22629</v>
          </cell>
          <cell r="E1081" t="str">
            <v>PW 533081</v>
          </cell>
          <cell r="F1081">
            <v>120</v>
          </cell>
          <cell r="G1081">
            <v>0</v>
          </cell>
          <cell r="H1081" t="str">
            <v>SASH ASSY RR DR RH</v>
          </cell>
        </row>
        <row r="1082">
          <cell r="D1082">
            <v>22630</v>
          </cell>
          <cell r="E1082" t="str">
            <v>PW 533078</v>
          </cell>
          <cell r="F1082">
            <v>30</v>
          </cell>
          <cell r="G1082">
            <v>0</v>
          </cell>
          <cell r="H1082" t="str">
            <v>SASH ASSY FR DR LH</v>
          </cell>
        </row>
        <row r="1083">
          <cell r="D1083">
            <v>22630</v>
          </cell>
          <cell r="E1083" t="str">
            <v>PW 533079</v>
          </cell>
          <cell r="F1083">
            <v>30</v>
          </cell>
          <cell r="G1083">
            <v>0</v>
          </cell>
          <cell r="H1083" t="str">
            <v>SASH ASSY FR DR RH</v>
          </cell>
        </row>
        <row r="1084">
          <cell r="D1084">
            <v>22630</v>
          </cell>
          <cell r="E1084" t="str">
            <v>PW 533080</v>
          </cell>
          <cell r="F1084">
            <v>60</v>
          </cell>
          <cell r="G1084">
            <v>0</v>
          </cell>
          <cell r="H1084" t="str">
            <v>SASH ASSY RR DR LH</v>
          </cell>
        </row>
        <row r="1085">
          <cell r="D1085">
            <v>22630</v>
          </cell>
          <cell r="E1085" t="str">
            <v>PW 533081</v>
          </cell>
          <cell r="F1085">
            <v>60</v>
          </cell>
          <cell r="G1085">
            <v>0</v>
          </cell>
          <cell r="H1085" t="str">
            <v>SASH ASSY RR DR RH</v>
          </cell>
        </row>
        <row r="1086">
          <cell r="D1086">
            <v>22631</v>
          </cell>
          <cell r="E1086" t="str">
            <v>PW 830701 (R)</v>
          </cell>
          <cell r="F1086">
            <v>60</v>
          </cell>
          <cell r="G1086">
            <v>0</v>
          </cell>
          <cell r="H1086" t="str">
            <v>SASH RR DR CENTER LH</v>
          </cell>
        </row>
        <row r="1087">
          <cell r="D1087">
            <v>22631</v>
          </cell>
          <cell r="E1087" t="str">
            <v>PW 830702 (R)</v>
          </cell>
          <cell r="F1087">
            <v>60</v>
          </cell>
          <cell r="G1087">
            <v>0</v>
          </cell>
          <cell r="H1087" t="str">
            <v>SASH RR DR CENTER RH</v>
          </cell>
        </row>
        <row r="1088">
          <cell r="D1088">
            <v>22632</v>
          </cell>
          <cell r="E1088" t="str">
            <v>MB 819527</v>
          </cell>
          <cell r="F1088">
            <v>180</v>
          </cell>
          <cell r="G1088">
            <v>0</v>
          </cell>
          <cell r="H1088" t="str">
            <v>SASH REAR DOOR CENTER LH</v>
          </cell>
        </row>
        <row r="1089">
          <cell r="D1089">
            <v>22632</v>
          </cell>
          <cell r="E1089" t="str">
            <v>MB 819528</v>
          </cell>
          <cell r="F1089">
            <v>180</v>
          </cell>
          <cell r="G1089">
            <v>0</v>
          </cell>
          <cell r="H1089" t="str">
            <v>SASH REAR DOOR CENTER RH</v>
          </cell>
        </row>
        <row r="1090">
          <cell r="D1090">
            <v>22632</v>
          </cell>
          <cell r="E1090" t="str">
            <v>MR 106081</v>
          </cell>
          <cell r="F1090">
            <v>90</v>
          </cell>
          <cell r="G1090">
            <v>0</v>
          </cell>
          <cell r="H1090" t="str">
            <v>SASH FRONT DOOR LOWER RR LH</v>
          </cell>
        </row>
        <row r="1091">
          <cell r="D1091">
            <v>22632</v>
          </cell>
          <cell r="E1091" t="str">
            <v>MR 106082</v>
          </cell>
          <cell r="F1091">
            <v>90</v>
          </cell>
          <cell r="G1091">
            <v>0</v>
          </cell>
          <cell r="H1091" t="str">
            <v>SASH FRONT DOOR LOWER RR RH</v>
          </cell>
        </row>
        <row r="1092">
          <cell r="D1092">
            <v>22633</v>
          </cell>
          <cell r="E1092" t="str">
            <v>PW 830701 (R)</v>
          </cell>
          <cell r="F1092">
            <v>60</v>
          </cell>
          <cell r="G1092">
            <v>0</v>
          </cell>
          <cell r="H1092" t="str">
            <v>SASH RR DR CENTER LH</v>
          </cell>
        </row>
        <row r="1093">
          <cell r="D1093">
            <v>22633</v>
          </cell>
          <cell r="E1093" t="str">
            <v>PW 830702 (R)</v>
          </cell>
          <cell r="F1093">
            <v>60</v>
          </cell>
          <cell r="G1093">
            <v>0</v>
          </cell>
          <cell r="H1093" t="str">
            <v>SASH RR DR CENTER RH</v>
          </cell>
        </row>
        <row r="1094">
          <cell r="D1094">
            <v>22634</v>
          </cell>
          <cell r="E1094" t="str">
            <v>PW 533078</v>
          </cell>
          <cell r="F1094">
            <v>90</v>
          </cell>
          <cell r="G1094">
            <v>0</v>
          </cell>
          <cell r="H1094" t="str">
            <v>SASH ASSY FR DR LH</v>
          </cell>
        </row>
        <row r="1095">
          <cell r="D1095">
            <v>22634</v>
          </cell>
          <cell r="E1095" t="str">
            <v>PW 533080</v>
          </cell>
          <cell r="F1095">
            <v>90</v>
          </cell>
          <cell r="G1095">
            <v>0</v>
          </cell>
          <cell r="H1095" t="str">
            <v>SASH ASSY RR DR LH</v>
          </cell>
        </row>
        <row r="1096">
          <cell r="D1096">
            <v>22635</v>
          </cell>
          <cell r="E1096" t="str">
            <v>PW 533079</v>
          </cell>
          <cell r="F1096">
            <v>90</v>
          </cell>
          <cell r="G1096">
            <v>0</v>
          </cell>
          <cell r="H1096" t="str">
            <v>SASH ASSY FR DR RH</v>
          </cell>
        </row>
        <row r="1097">
          <cell r="D1097">
            <v>22635</v>
          </cell>
          <cell r="E1097" t="str">
            <v>PW 533081</v>
          </cell>
          <cell r="F1097">
            <v>90</v>
          </cell>
          <cell r="G1097">
            <v>0</v>
          </cell>
          <cell r="H1097" t="str">
            <v>SASH ASSY RR DR RH</v>
          </cell>
        </row>
        <row r="1098">
          <cell r="D1098">
            <v>22636</v>
          </cell>
          <cell r="E1098" t="str">
            <v>PW 533079</v>
          </cell>
          <cell r="F1098">
            <v>90</v>
          </cell>
          <cell r="G1098">
            <v>0</v>
          </cell>
          <cell r="H1098" t="str">
            <v>SASH ASSY FR DR RH</v>
          </cell>
        </row>
        <row r="1099">
          <cell r="D1099">
            <v>22636</v>
          </cell>
          <cell r="E1099" t="str">
            <v>PW 533081</v>
          </cell>
          <cell r="F1099">
            <v>90</v>
          </cell>
          <cell r="G1099">
            <v>0</v>
          </cell>
          <cell r="H1099" t="str">
            <v>SASH ASSY RR DR RH</v>
          </cell>
        </row>
        <row r="1100">
          <cell r="D1100">
            <v>22637</v>
          </cell>
          <cell r="E1100" t="str">
            <v>PW 830779</v>
          </cell>
          <cell r="F1100">
            <v>60</v>
          </cell>
          <cell r="G1100">
            <v>0</v>
          </cell>
          <cell r="H1100" t="str">
            <v>SASH ASSY FR DR LH</v>
          </cell>
        </row>
        <row r="1101">
          <cell r="D1101">
            <v>22637</v>
          </cell>
          <cell r="E1101" t="str">
            <v>PW 830780</v>
          </cell>
          <cell r="F1101">
            <v>60</v>
          </cell>
          <cell r="G1101">
            <v>0</v>
          </cell>
          <cell r="H1101" t="str">
            <v>SASH ASSY FR DR RH</v>
          </cell>
        </row>
        <row r="1102">
          <cell r="D1102">
            <v>22637</v>
          </cell>
          <cell r="E1102" t="str">
            <v>PW 830683</v>
          </cell>
          <cell r="F1102">
            <v>30</v>
          </cell>
          <cell r="G1102">
            <v>0</v>
          </cell>
          <cell r="H1102" t="str">
            <v>SASH ASSY RR DR LH</v>
          </cell>
        </row>
        <row r="1103">
          <cell r="D1103">
            <v>22637</v>
          </cell>
          <cell r="E1103" t="str">
            <v>PW 830684</v>
          </cell>
          <cell r="F1103">
            <v>60</v>
          </cell>
          <cell r="G1103">
            <v>0</v>
          </cell>
          <cell r="H1103" t="str">
            <v>SASH ASSY RR DR RH</v>
          </cell>
        </row>
        <row r="1104">
          <cell r="D1104">
            <v>22638</v>
          </cell>
          <cell r="E1104" t="str">
            <v>M67041-87203</v>
          </cell>
          <cell r="F1104">
            <v>120</v>
          </cell>
          <cell r="G1104">
            <v>0</v>
          </cell>
          <cell r="H1104" t="str">
            <v>FRONT DOOR SASH RH</v>
          </cell>
        </row>
        <row r="1105">
          <cell r="D1105">
            <v>22638</v>
          </cell>
          <cell r="E1105" t="str">
            <v>M67043-87204</v>
          </cell>
          <cell r="F1105">
            <v>120</v>
          </cell>
          <cell r="G1105">
            <v>0</v>
          </cell>
          <cell r="H1105" t="str">
            <v>REAR DOOR SASH RH</v>
          </cell>
        </row>
        <row r="1106">
          <cell r="D1106">
            <v>22638</v>
          </cell>
          <cell r="E1106" t="str">
            <v>M67044-87204</v>
          </cell>
          <cell r="F1106">
            <v>120</v>
          </cell>
          <cell r="G1106">
            <v>0</v>
          </cell>
          <cell r="H1106" t="str">
            <v>REAR DOOR SASH LH</v>
          </cell>
        </row>
        <row r="1107">
          <cell r="D1107">
            <v>22638</v>
          </cell>
          <cell r="E1107" t="str">
            <v>M67181-87201</v>
          </cell>
          <cell r="F1107">
            <v>2000</v>
          </cell>
          <cell r="G1107">
            <v>0</v>
          </cell>
          <cell r="H1107" t="str">
            <v>RETAINER DOOR HINGE</v>
          </cell>
        </row>
        <row r="1108">
          <cell r="D1108">
            <v>22638</v>
          </cell>
          <cell r="E1108" t="str">
            <v>M67333-87203</v>
          </cell>
          <cell r="F1108">
            <v>1000</v>
          </cell>
          <cell r="G1108">
            <v>0</v>
          </cell>
          <cell r="H1108" t="str">
            <v>REINFORCEMENT DOOR CHECK</v>
          </cell>
        </row>
        <row r="1109">
          <cell r="D1109">
            <v>22638</v>
          </cell>
          <cell r="E1109" t="str">
            <v>M67435-87205</v>
          </cell>
          <cell r="F1109">
            <v>1000</v>
          </cell>
          <cell r="G1109">
            <v>0</v>
          </cell>
          <cell r="H1109" t="str">
            <v>REAR DOOR LOWER SASH LH/RH</v>
          </cell>
        </row>
        <row r="1110">
          <cell r="D1110">
            <v>22639</v>
          </cell>
          <cell r="E1110" t="str">
            <v>M67041-87203</v>
          </cell>
          <cell r="F1110">
            <v>60</v>
          </cell>
          <cell r="G1110">
            <v>0</v>
          </cell>
          <cell r="H1110" t="str">
            <v>FRONT DOOR SASH RH</v>
          </cell>
        </row>
        <row r="1111">
          <cell r="D1111">
            <v>22639</v>
          </cell>
          <cell r="E1111" t="str">
            <v>M67042-87203</v>
          </cell>
          <cell r="F1111">
            <v>60</v>
          </cell>
          <cell r="G1111">
            <v>0</v>
          </cell>
          <cell r="H1111" t="str">
            <v>FRONT DOOR SASH LH</v>
          </cell>
        </row>
        <row r="1112">
          <cell r="D1112">
            <v>22639</v>
          </cell>
          <cell r="E1112" t="str">
            <v>M67043-87204</v>
          </cell>
          <cell r="F1112">
            <v>90</v>
          </cell>
          <cell r="G1112">
            <v>0</v>
          </cell>
          <cell r="H1112" t="str">
            <v>REAR DOOR SASH RH</v>
          </cell>
        </row>
        <row r="1113">
          <cell r="D1113">
            <v>22639</v>
          </cell>
          <cell r="E1113" t="str">
            <v>M67044-87204</v>
          </cell>
          <cell r="F1113">
            <v>90</v>
          </cell>
          <cell r="G1113">
            <v>0</v>
          </cell>
          <cell r="H1113" t="str">
            <v>REAR DOOR SASH LH</v>
          </cell>
        </row>
        <row r="1114">
          <cell r="D1114">
            <v>22640</v>
          </cell>
          <cell r="E1114" t="str">
            <v>PW 533078</v>
          </cell>
          <cell r="F1114">
            <v>90</v>
          </cell>
          <cell r="G1114">
            <v>0</v>
          </cell>
          <cell r="H1114" t="str">
            <v>SASH ASSY FR DR LH</v>
          </cell>
        </row>
        <row r="1115">
          <cell r="D1115">
            <v>22640</v>
          </cell>
          <cell r="E1115" t="str">
            <v>PW 533080</v>
          </cell>
          <cell r="F1115">
            <v>90</v>
          </cell>
          <cell r="G1115">
            <v>0</v>
          </cell>
          <cell r="H1115" t="str">
            <v>SASH ASSY RR DR LH</v>
          </cell>
        </row>
        <row r="1116">
          <cell r="D1116">
            <v>22641</v>
          </cell>
          <cell r="E1116" t="str">
            <v>PW 533078</v>
          </cell>
          <cell r="F1116">
            <v>60</v>
          </cell>
          <cell r="G1116">
            <v>0</v>
          </cell>
          <cell r="H1116" t="str">
            <v>SASH ASSY FR DR LH</v>
          </cell>
        </row>
        <row r="1117">
          <cell r="D1117">
            <v>22641</v>
          </cell>
          <cell r="E1117" t="str">
            <v>PW 533079</v>
          </cell>
          <cell r="F1117">
            <v>60</v>
          </cell>
          <cell r="G1117">
            <v>0</v>
          </cell>
          <cell r="H1117" t="str">
            <v>SASH ASSY FR DR RH</v>
          </cell>
        </row>
        <row r="1118">
          <cell r="D1118">
            <v>22641</v>
          </cell>
          <cell r="E1118" t="str">
            <v>PW 533080</v>
          </cell>
          <cell r="F1118">
            <v>30</v>
          </cell>
          <cell r="G1118">
            <v>0</v>
          </cell>
          <cell r="H1118" t="str">
            <v>SASH ASSY RR DR LH</v>
          </cell>
        </row>
        <row r="1119">
          <cell r="D1119">
            <v>22641</v>
          </cell>
          <cell r="E1119" t="str">
            <v>PW 533081</v>
          </cell>
          <cell r="F1119">
            <v>90</v>
          </cell>
          <cell r="G1119">
            <v>0</v>
          </cell>
          <cell r="H1119" t="str">
            <v>SASH ASSY RR DR RH</v>
          </cell>
        </row>
        <row r="1120">
          <cell r="D1120">
            <v>22642</v>
          </cell>
          <cell r="E1120" t="str">
            <v>PW 830779</v>
          </cell>
          <cell r="F1120">
            <v>30</v>
          </cell>
          <cell r="G1120">
            <v>0</v>
          </cell>
          <cell r="H1120" t="str">
            <v>SASH ASSY FR DR LH</v>
          </cell>
        </row>
        <row r="1121">
          <cell r="D1121">
            <v>22642</v>
          </cell>
          <cell r="E1121" t="str">
            <v>PW 830780</v>
          </cell>
          <cell r="F1121">
            <v>30</v>
          </cell>
          <cell r="G1121">
            <v>0</v>
          </cell>
          <cell r="H1121" t="str">
            <v>SASH ASSY FR DR RH</v>
          </cell>
        </row>
        <row r="1122">
          <cell r="D1122">
            <v>22642</v>
          </cell>
          <cell r="E1122" t="str">
            <v>PW 830683</v>
          </cell>
          <cell r="F1122">
            <v>60</v>
          </cell>
          <cell r="G1122">
            <v>0</v>
          </cell>
          <cell r="H1122" t="str">
            <v>SASH ASSY RR DR LH</v>
          </cell>
        </row>
        <row r="1123">
          <cell r="D1123">
            <v>22642</v>
          </cell>
          <cell r="E1123" t="str">
            <v>PW 830684</v>
          </cell>
          <cell r="F1123">
            <v>60</v>
          </cell>
          <cell r="G1123">
            <v>0</v>
          </cell>
          <cell r="H1123" t="str">
            <v>SASH ASSY RR DR RH</v>
          </cell>
        </row>
        <row r="1124">
          <cell r="D1124">
            <v>22643</v>
          </cell>
          <cell r="E1124" t="str">
            <v>MB 819527</v>
          </cell>
          <cell r="F1124">
            <v>150</v>
          </cell>
          <cell r="G1124">
            <v>0</v>
          </cell>
          <cell r="H1124" t="str">
            <v>SASH REAR DOOR CENTER LH</v>
          </cell>
        </row>
        <row r="1125">
          <cell r="D1125">
            <v>22643</v>
          </cell>
          <cell r="E1125" t="str">
            <v>MB 819528</v>
          </cell>
          <cell r="F1125">
            <v>150</v>
          </cell>
          <cell r="G1125">
            <v>0</v>
          </cell>
          <cell r="H1125" t="str">
            <v>SASH REAR DOOR CENTER RH</v>
          </cell>
        </row>
        <row r="1126">
          <cell r="D1126">
            <v>22643</v>
          </cell>
          <cell r="E1126" t="str">
            <v>MR 106081</v>
          </cell>
          <cell r="F1126">
            <v>90</v>
          </cell>
          <cell r="G1126">
            <v>0</v>
          </cell>
          <cell r="H1126" t="str">
            <v>SASH FRONT DOOR LOWER RR LH</v>
          </cell>
        </row>
        <row r="1127">
          <cell r="D1127">
            <v>22643</v>
          </cell>
          <cell r="E1127" t="str">
            <v>MR 106082</v>
          </cell>
          <cell r="F1127">
            <v>90</v>
          </cell>
          <cell r="G1127">
            <v>0</v>
          </cell>
          <cell r="H1127" t="str">
            <v>SASH FRONT DOOR LOWER RR RH</v>
          </cell>
        </row>
        <row r="1128">
          <cell r="D1128">
            <v>22644</v>
          </cell>
          <cell r="E1128" t="str">
            <v>PW 830701 (R)</v>
          </cell>
          <cell r="F1128">
            <v>60</v>
          </cell>
          <cell r="G1128">
            <v>0</v>
          </cell>
          <cell r="H1128" t="str">
            <v>SASH RR DR CENTER LH</v>
          </cell>
        </row>
        <row r="1129">
          <cell r="D1129">
            <v>22644</v>
          </cell>
          <cell r="E1129" t="str">
            <v>PW 830702 (R)</v>
          </cell>
          <cell r="F1129">
            <v>60</v>
          </cell>
          <cell r="G1129">
            <v>0</v>
          </cell>
          <cell r="H1129" t="str">
            <v>SASH RR DR CENTER RH</v>
          </cell>
        </row>
        <row r="1130">
          <cell r="D1130">
            <v>22645</v>
          </cell>
          <cell r="E1130" t="str">
            <v>M67041-87203</v>
          </cell>
          <cell r="F1130">
            <v>90</v>
          </cell>
          <cell r="G1130">
            <v>0</v>
          </cell>
          <cell r="H1130" t="str">
            <v>FRONT DOOR SASH RH</v>
          </cell>
        </row>
        <row r="1131">
          <cell r="D1131">
            <v>22645</v>
          </cell>
          <cell r="E1131" t="str">
            <v>M67042-87203</v>
          </cell>
          <cell r="F1131">
            <v>60</v>
          </cell>
          <cell r="G1131">
            <v>0</v>
          </cell>
          <cell r="H1131" t="str">
            <v>FRONT DOOR SASH LH</v>
          </cell>
        </row>
        <row r="1132">
          <cell r="D1132">
            <v>22645</v>
          </cell>
          <cell r="E1132" t="str">
            <v>M67043-87204</v>
          </cell>
          <cell r="F1132">
            <v>60</v>
          </cell>
          <cell r="G1132">
            <v>0</v>
          </cell>
          <cell r="H1132" t="str">
            <v>REAR DOOR SASH RH</v>
          </cell>
        </row>
        <row r="1133">
          <cell r="D1133">
            <v>22645</v>
          </cell>
          <cell r="E1133" t="str">
            <v>M67044-87204</v>
          </cell>
          <cell r="F1133">
            <v>90</v>
          </cell>
          <cell r="G1133">
            <v>0</v>
          </cell>
          <cell r="H1133" t="str">
            <v>REAR DOOR SASH LH</v>
          </cell>
        </row>
        <row r="1134">
          <cell r="D1134">
            <v>22645</v>
          </cell>
          <cell r="E1134" t="str">
            <v>M67181-87201</v>
          </cell>
          <cell r="F1134">
            <v>1000</v>
          </cell>
          <cell r="G1134">
            <v>0</v>
          </cell>
          <cell r="H1134" t="str">
            <v>RETAINER DOOR HINGE</v>
          </cell>
        </row>
        <row r="1135">
          <cell r="D1135">
            <v>22646</v>
          </cell>
          <cell r="E1135" t="str">
            <v>PW 533079</v>
          </cell>
          <cell r="F1135">
            <v>90</v>
          </cell>
          <cell r="G1135">
            <v>0</v>
          </cell>
          <cell r="H1135" t="str">
            <v>SASH ASSY FR DR RH</v>
          </cell>
        </row>
        <row r="1136">
          <cell r="D1136">
            <v>22646</v>
          </cell>
          <cell r="E1136" t="str">
            <v>PW 533081</v>
          </cell>
          <cell r="F1136">
            <v>90</v>
          </cell>
          <cell r="G1136">
            <v>0</v>
          </cell>
          <cell r="H1136" t="str">
            <v>SASH ASSY RR DR RH</v>
          </cell>
        </row>
        <row r="1137">
          <cell r="D1137">
            <v>22647</v>
          </cell>
          <cell r="E1137" t="str">
            <v>PW 533078</v>
          </cell>
          <cell r="F1137">
            <v>90</v>
          </cell>
          <cell r="G1137">
            <v>0</v>
          </cell>
          <cell r="H1137" t="str">
            <v>SASH ASSY FR DR LH</v>
          </cell>
        </row>
        <row r="1138">
          <cell r="D1138">
            <v>22647</v>
          </cell>
          <cell r="E1138" t="str">
            <v>PW 533080</v>
          </cell>
          <cell r="F1138">
            <v>90</v>
          </cell>
          <cell r="G1138">
            <v>0</v>
          </cell>
          <cell r="H1138" t="str">
            <v>SASH ASSY RR DR LH</v>
          </cell>
        </row>
        <row r="1139">
          <cell r="D1139">
            <v>22648</v>
          </cell>
          <cell r="E1139" t="str">
            <v>PW 533078</v>
          </cell>
          <cell r="F1139">
            <v>30</v>
          </cell>
          <cell r="G1139">
            <v>0</v>
          </cell>
          <cell r="H1139" t="str">
            <v>SASH ASSY FR DR LH</v>
          </cell>
        </row>
        <row r="1140">
          <cell r="D1140">
            <v>22648</v>
          </cell>
          <cell r="E1140" t="str">
            <v>PW 533079</v>
          </cell>
          <cell r="F1140">
            <v>60</v>
          </cell>
          <cell r="G1140">
            <v>0</v>
          </cell>
          <cell r="H1140" t="str">
            <v>SASH ASSY FR DR RH</v>
          </cell>
        </row>
        <row r="1141">
          <cell r="D1141">
            <v>22648</v>
          </cell>
          <cell r="E1141" t="str">
            <v>PW 533080</v>
          </cell>
          <cell r="F1141">
            <v>60</v>
          </cell>
          <cell r="G1141">
            <v>0</v>
          </cell>
          <cell r="H1141" t="str">
            <v>SASH ASSY RR DR LH</v>
          </cell>
        </row>
        <row r="1142">
          <cell r="D1142">
            <v>22648</v>
          </cell>
          <cell r="E1142" t="str">
            <v>PW 533081</v>
          </cell>
          <cell r="F1142">
            <v>30</v>
          </cell>
          <cell r="G1142">
            <v>0</v>
          </cell>
          <cell r="H1142" t="str">
            <v>SASH ASSY RR DR RH</v>
          </cell>
        </row>
        <row r="1143">
          <cell r="D1143">
            <v>22649</v>
          </cell>
          <cell r="E1143" t="str">
            <v>PW 830779</v>
          </cell>
          <cell r="F1143">
            <v>90</v>
          </cell>
          <cell r="G1143">
            <v>0</v>
          </cell>
          <cell r="H1143" t="str">
            <v>SASH ASSY FR DR LH</v>
          </cell>
        </row>
        <row r="1144">
          <cell r="D1144">
            <v>22649</v>
          </cell>
          <cell r="E1144" t="str">
            <v>PW 830780</v>
          </cell>
          <cell r="F1144">
            <v>60</v>
          </cell>
          <cell r="G1144">
            <v>0</v>
          </cell>
          <cell r="H1144" t="str">
            <v>SASH ASSY FR DR RH</v>
          </cell>
        </row>
        <row r="1145">
          <cell r="D1145">
            <v>22649</v>
          </cell>
          <cell r="E1145" t="str">
            <v>PW 830683</v>
          </cell>
          <cell r="F1145">
            <v>60</v>
          </cell>
          <cell r="G1145">
            <v>0</v>
          </cell>
          <cell r="H1145" t="str">
            <v>SASH ASSY RR DR LH</v>
          </cell>
        </row>
        <row r="1146">
          <cell r="D1146">
            <v>22649</v>
          </cell>
          <cell r="E1146" t="str">
            <v>PW 830684</v>
          </cell>
          <cell r="F1146">
            <v>60</v>
          </cell>
          <cell r="G1146">
            <v>0</v>
          </cell>
          <cell r="H1146" t="str">
            <v>SASH ASSY RR DR RH</v>
          </cell>
        </row>
        <row r="1147">
          <cell r="D1147">
            <v>22650</v>
          </cell>
          <cell r="E1147" t="str">
            <v>MB 819527</v>
          </cell>
          <cell r="F1147">
            <v>150</v>
          </cell>
          <cell r="G1147">
            <v>0</v>
          </cell>
          <cell r="H1147" t="str">
            <v>SASH REAR DOOR CENTER LH</v>
          </cell>
        </row>
        <row r="1148">
          <cell r="D1148">
            <v>22650</v>
          </cell>
          <cell r="E1148" t="str">
            <v>MB 819528</v>
          </cell>
          <cell r="F1148">
            <v>150</v>
          </cell>
          <cell r="G1148">
            <v>0</v>
          </cell>
          <cell r="H1148" t="str">
            <v>SASH REAR DOOR CENTER RH</v>
          </cell>
        </row>
        <row r="1149">
          <cell r="D1149">
            <v>22650</v>
          </cell>
          <cell r="E1149" t="str">
            <v>MR 106081</v>
          </cell>
          <cell r="F1149">
            <v>270</v>
          </cell>
          <cell r="G1149">
            <v>0</v>
          </cell>
          <cell r="H1149" t="str">
            <v>SASH FRONT DOOR LOWER RR LH</v>
          </cell>
        </row>
        <row r="1150">
          <cell r="D1150">
            <v>22650</v>
          </cell>
          <cell r="E1150" t="str">
            <v>MR 106082</v>
          </cell>
          <cell r="F1150">
            <v>270</v>
          </cell>
          <cell r="G1150">
            <v>0</v>
          </cell>
          <cell r="H1150" t="str">
            <v>SASH FRONT DOOR LOWER RR RH</v>
          </cell>
        </row>
        <row r="1151">
          <cell r="D1151">
            <v>22651</v>
          </cell>
          <cell r="E1151" t="str">
            <v>PW 830779</v>
          </cell>
          <cell r="F1151">
            <v>30</v>
          </cell>
          <cell r="G1151">
            <v>0</v>
          </cell>
          <cell r="H1151" t="str">
            <v>SASH ASSY FR DR LH</v>
          </cell>
        </row>
        <row r="1152">
          <cell r="D1152">
            <v>22651</v>
          </cell>
          <cell r="E1152" t="str">
            <v>PW 830780</v>
          </cell>
          <cell r="F1152">
            <v>60</v>
          </cell>
          <cell r="G1152">
            <v>0</v>
          </cell>
          <cell r="H1152" t="str">
            <v>SASH ASSY FR DR RH</v>
          </cell>
        </row>
        <row r="1153">
          <cell r="D1153">
            <v>22651</v>
          </cell>
          <cell r="E1153" t="str">
            <v>PW 830683</v>
          </cell>
          <cell r="F1153">
            <v>30</v>
          </cell>
          <cell r="G1153">
            <v>0</v>
          </cell>
          <cell r="H1153" t="str">
            <v>SASH ASSY RR DR LH</v>
          </cell>
        </row>
        <row r="1154">
          <cell r="D1154">
            <v>22651</v>
          </cell>
          <cell r="E1154" t="str">
            <v>PW 830684</v>
          </cell>
          <cell r="F1154">
            <v>30</v>
          </cell>
          <cell r="G1154">
            <v>0</v>
          </cell>
          <cell r="H1154" t="str">
            <v>SASH ASSY RR DR RH</v>
          </cell>
        </row>
        <row r="1155">
          <cell r="D1155">
            <v>22652</v>
          </cell>
          <cell r="E1155" t="str">
            <v>PW 830701 (R)</v>
          </cell>
          <cell r="F1155">
            <v>30</v>
          </cell>
          <cell r="G1155">
            <v>0</v>
          </cell>
          <cell r="H1155" t="str">
            <v>SASH RR DR CENTER LH</v>
          </cell>
        </row>
        <row r="1156">
          <cell r="D1156">
            <v>22652</v>
          </cell>
          <cell r="E1156" t="str">
            <v>PW 830702 (R)</v>
          </cell>
          <cell r="F1156">
            <v>30</v>
          </cell>
          <cell r="G1156">
            <v>0</v>
          </cell>
          <cell r="H1156" t="str">
            <v>SASH RR DR CENTER RH</v>
          </cell>
        </row>
        <row r="1157">
          <cell r="D1157">
            <v>22653</v>
          </cell>
          <cell r="E1157" t="str">
            <v>PW 533078</v>
          </cell>
          <cell r="F1157">
            <v>90</v>
          </cell>
          <cell r="G1157">
            <v>0</v>
          </cell>
          <cell r="H1157" t="str">
            <v>SASH ASSY FR DR LH</v>
          </cell>
        </row>
        <row r="1158">
          <cell r="D1158">
            <v>22653</v>
          </cell>
          <cell r="E1158" t="str">
            <v>PW 533080</v>
          </cell>
          <cell r="F1158">
            <v>90</v>
          </cell>
          <cell r="G1158">
            <v>0</v>
          </cell>
          <cell r="H1158" t="str">
            <v>SASH ASSY RR DR LH</v>
          </cell>
        </row>
        <row r="1159">
          <cell r="D1159">
            <v>22655</v>
          </cell>
          <cell r="E1159" t="str">
            <v>PW 830779</v>
          </cell>
          <cell r="F1159">
            <v>30</v>
          </cell>
          <cell r="G1159">
            <v>0</v>
          </cell>
          <cell r="H1159" t="str">
            <v>SASH ASSY FR DR LH</v>
          </cell>
        </row>
        <row r="1160">
          <cell r="D1160">
            <v>22655</v>
          </cell>
          <cell r="E1160" t="str">
            <v>PW 830780</v>
          </cell>
          <cell r="F1160">
            <v>30</v>
          </cell>
          <cell r="G1160">
            <v>0</v>
          </cell>
          <cell r="H1160" t="str">
            <v>SASH ASSY FR DR RH</v>
          </cell>
        </row>
        <row r="1161">
          <cell r="D1161">
            <v>22655</v>
          </cell>
          <cell r="E1161" t="str">
            <v>PW 830683</v>
          </cell>
          <cell r="F1161">
            <v>30</v>
          </cell>
          <cell r="G1161">
            <v>0</v>
          </cell>
          <cell r="H1161" t="str">
            <v>SASH ASSY RR DR LH</v>
          </cell>
        </row>
        <row r="1162">
          <cell r="D1162">
            <v>22655</v>
          </cell>
          <cell r="E1162" t="str">
            <v>PW 830684</v>
          </cell>
          <cell r="F1162">
            <v>30</v>
          </cell>
          <cell r="G1162">
            <v>0</v>
          </cell>
          <cell r="H1162" t="str">
            <v>SASH ASSY RR DR RH</v>
          </cell>
        </row>
        <row r="1163">
          <cell r="D1163">
            <v>22656</v>
          </cell>
          <cell r="E1163" t="str">
            <v>PW 830779</v>
          </cell>
          <cell r="F1163">
            <v>30</v>
          </cell>
          <cell r="G1163">
            <v>0</v>
          </cell>
          <cell r="H1163" t="str">
            <v>SASH ASSY FR DR LH</v>
          </cell>
        </row>
        <row r="1164">
          <cell r="D1164">
            <v>22656</v>
          </cell>
          <cell r="E1164" t="str">
            <v>PW 830780</v>
          </cell>
          <cell r="F1164">
            <v>30</v>
          </cell>
          <cell r="G1164">
            <v>0</v>
          </cell>
          <cell r="H1164" t="str">
            <v>SASH ASSY FR DR RH</v>
          </cell>
        </row>
        <row r="1165">
          <cell r="D1165">
            <v>22656</v>
          </cell>
          <cell r="E1165" t="str">
            <v>PW 830683</v>
          </cell>
          <cell r="F1165">
            <v>30</v>
          </cell>
          <cell r="G1165">
            <v>0</v>
          </cell>
          <cell r="H1165" t="str">
            <v>SASH ASSY RR DR LH</v>
          </cell>
        </row>
        <row r="1166">
          <cell r="D1166">
            <v>22656</v>
          </cell>
          <cell r="E1166" t="str">
            <v>PW 830684</v>
          </cell>
          <cell r="F1166">
            <v>30</v>
          </cell>
          <cell r="G1166">
            <v>0</v>
          </cell>
          <cell r="H1166" t="str">
            <v>SASH ASSY RR DR RH</v>
          </cell>
        </row>
        <row r="1167">
          <cell r="D1167">
            <v>22657</v>
          </cell>
          <cell r="E1167" t="str">
            <v>PW 533078</v>
          </cell>
          <cell r="F1167">
            <v>30</v>
          </cell>
          <cell r="G1167">
            <v>0</v>
          </cell>
          <cell r="H1167" t="str">
            <v>SASH ASSY FR DR LH</v>
          </cell>
        </row>
        <row r="1168">
          <cell r="D1168">
            <v>22657</v>
          </cell>
          <cell r="E1168" t="str">
            <v>PW 533079</v>
          </cell>
          <cell r="F1168">
            <v>90</v>
          </cell>
          <cell r="G1168">
            <v>0</v>
          </cell>
          <cell r="H1168" t="str">
            <v>SASH ASSY FR DR RH</v>
          </cell>
        </row>
        <row r="1169">
          <cell r="D1169">
            <v>22657</v>
          </cell>
          <cell r="E1169" t="str">
            <v>PW 533081</v>
          </cell>
          <cell r="F1169">
            <v>120</v>
          </cell>
          <cell r="G1169">
            <v>0</v>
          </cell>
          <cell r="H1169" t="str">
            <v>SASH ASSY RR DR RH</v>
          </cell>
        </row>
        <row r="1170">
          <cell r="D1170">
            <v>22658</v>
          </cell>
          <cell r="E1170" t="str">
            <v>PW 830701 (R)</v>
          </cell>
          <cell r="F1170">
            <v>30</v>
          </cell>
          <cell r="G1170">
            <v>0</v>
          </cell>
          <cell r="H1170" t="str">
            <v>SASH RR DR CENTER LH</v>
          </cell>
        </row>
        <row r="1171">
          <cell r="D1171">
            <v>22658</v>
          </cell>
          <cell r="E1171" t="str">
            <v>PW 830702 (R)</v>
          </cell>
          <cell r="F1171">
            <v>30</v>
          </cell>
          <cell r="G1171">
            <v>0</v>
          </cell>
          <cell r="H1171" t="str">
            <v>SASH RR DR CENTER RH</v>
          </cell>
        </row>
        <row r="1172">
          <cell r="D1172">
            <v>22659</v>
          </cell>
          <cell r="E1172" t="str">
            <v>MB 819527</v>
          </cell>
          <cell r="F1172">
            <v>240</v>
          </cell>
          <cell r="G1172">
            <v>0</v>
          </cell>
          <cell r="H1172" t="str">
            <v>SASH REAR DOOR CENTER LH</v>
          </cell>
        </row>
        <row r="1173">
          <cell r="D1173">
            <v>22659</v>
          </cell>
          <cell r="E1173" t="str">
            <v>MB 819528</v>
          </cell>
          <cell r="F1173">
            <v>150</v>
          </cell>
          <cell r="G1173">
            <v>0</v>
          </cell>
          <cell r="H1173" t="str">
            <v>SASH REAR DOOR CENTER RH</v>
          </cell>
        </row>
        <row r="1174">
          <cell r="D1174">
            <v>22659</v>
          </cell>
          <cell r="E1174" t="str">
            <v>MR 106081</v>
          </cell>
          <cell r="F1174">
            <v>180</v>
          </cell>
          <cell r="G1174">
            <v>0</v>
          </cell>
          <cell r="H1174" t="str">
            <v>SASH FRONT DOOR LOWER RR LH</v>
          </cell>
        </row>
        <row r="1175">
          <cell r="D1175">
            <v>22659</v>
          </cell>
          <cell r="E1175" t="str">
            <v>MR 106082</v>
          </cell>
          <cell r="F1175">
            <v>90</v>
          </cell>
          <cell r="G1175">
            <v>0</v>
          </cell>
          <cell r="H1175" t="str">
            <v>SASH FRONT DOOR LOWER RR RH</v>
          </cell>
        </row>
        <row r="1176">
          <cell r="D1176">
            <v>22660</v>
          </cell>
          <cell r="E1176" t="str">
            <v>PW 533078</v>
          </cell>
          <cell r="F1176">
            <v>90</v>
          </cell>
          <cell r="G1176">
            <v>0</v>
          </cell>
          <cell r="H1176" t="str">
            <v>SASH ASSY FR DR LH</v>
          </cell>
        </row>
        <row r="1177">
          <cell r="D1177">
            <v>22660</v>
          </cell>
          <cell r="E1177" t="str">
            <v>PW 533079</v>
          </cell>
          <cell r="F1177">
            <v>60</v>
          </cell>
          <cell r="G1177">
            <v>0</v>
          </cell>
          <cell r="H1177" t="str">
            <v>SASH ASSY FR DR RH</v>
          </cell>
        </row>
        <row r="1178">
          <cell r="D1178">
            <v>22660</v>
          </cell>
          <cell r="E1178" t="str">
            <v>PW 533080</v>
          </cell>
          <cell r="F1178">
            <v>60</v>
          </cell>
          <cell r="G1178">
            <v>0</v>
          </cell>
          <cell r="H1178" t="str">
            <v>SASH ASSY RR DR LH</v>
          </cell>
        </row>
        <row r="1179">
          <cell r="D1179">
            <v>22660</v>
          </cell>
          <cell r="E1179" t="str">
            <v>PW 533081</v>
          </cell>
          <cell r="F1179">
            <v>60</v>
          </cell>
          <cell r="G1179">
            <v>0</v>
          </cell>
          <cell r="H1179" t="str">
            <v>SASH ASSY RR DR RH</v>
          </cell>
        </row>
        <row r="1180">
          <cell r="D1180">
            <v>22661</v>
          </cell>
          <cell r="E1180" t="str">
            <v>PW 533079</v>
          </cell>
          <cell r="F1180">
            <v>90</v>
          </cell>
          <cell r="G1180">
            <v>0</v>
          </cell>
          <cell r="H1180" t="str">
            <v>SASH ASSY FR DR RH</v>
          </cell>
        </row>
        <row r="1181">
          <cell r="D1181">
            <v>22661</v>
          </cell>
          <cell r="E1181" t="str">
            <v>PW 533081</v>
          </cell>
          <cell r="F1181">
            <v>90</v>
          </cell>
          <cell r="G1181">
            <v>0</v>
          </cell>
          <cell r="H1181" t="str">
            <v>SASH ASSY RR DR RH</v>
          </cell>
        </row>
        <row r="1182">
          <cell r="D1182">
            <v>22662</v>
          </cell>
          <cell r="E1182" t="str">
            <v>PW 533078</v>
          </cell>
          <cell r="F1182">
            <v>90</v>
          </cell>
          <cell r="G1182">
            <v>0</v>
          </cell>
          <cell r="H1182" t="str">
            <v>SASH ASSY FR DR LH</v>
          </cell>
        </row>
        <row r="1183">
          <cell r="D1183">
            <v>22662</v>
          </cell>
          <cell r="E1183" t="str">
            <v>PW 533080</v>
          </cell>
          <cell r="F1183">
            <v>90</v>
          </cell>
          <cell r="G1183">
            <v>0</v>
          </cell>
          <cell r="H1183" t="str">
            <v>SASH ASSY RR DR LH</v>
          </cell>
        </row>
        <row r="1184">
          <cell r="D1184">
            <v>22663</v>
          </cell>
          <cell r="E1184" t="str">
            <v>PW 533078</v>
          </cell>
          <cell r="F1184">
            <v>60</v>
          </cell>
          <cell r="G1184">
            <v>0</v>
          </cell>
          <cell r="H1184" t="str">
            <v>SASH ASSY FR DR LH</v>
          </cell>
        </row>
        <row r="1185">
          <cell r="D1185">
            <v>22663</v>
          </cell>
          <cell r="E1185" t="str">
            <v>PW 533079</v>
          </cell>
          <cell r="F1185">
            <v>90</v>
          </cell>
          <cell r="G1185">
            <v>0</v>
          </cell>
          <cell r="H1185" t="str">
            <v>SASH ASSY FR DR RH</v>
          </cell>
        </row>
        <row r="1186">
          <cell r="D1186">
            <v>22663</v>
          </cell>
          <cell r="E1186" t="str">
            <v>PW 533080</v>
          </cell>
          <cell r="F1186">
            <v>60</v>
          </cell>
          <cell r="G1186">
            <v>0</v>
          </cell>
          <cell r="H1186" t="str">
            <v>SASH ASSY RR DR LH</v>
          </cell>
        </row>
        <row r="1187">
          <cell r="D1187">
            <v>22663</v>
          </cell>
          <cell r="E1187" t="str">
            <v>PW 533081</v>
          </cell>
          <cell r="F1187">
            <v>60</v>
          </cell>
          <cell r="G1187">
            <v>0</v>
          </cell>
          <cell r="H1187" t="str">
            <v>SASH ASSY RR DR RH</v>
          </cell>
        </row>
        <row r="1188">
          <cell r="D1188">
            <v>22664</v>
          </cell>
          <cell r="E1188" t="str">
            <v>PW 533079</v>
          </cell>
          <cell r="F1188">
            <v>30</v>
          </cell>
          <cell r="G1188">
            <v>0</v>
          </cell>
          <cell r="H1188" t="str">
            <v>SASH ASSY FR DR RH</v>
          </cell>
        </row>
        <row r="1189">
          <cell r="D1189">
            <v>22664</v>
          </cell>
          <cell r="E1189" t="str">
            <v>PW 533080</v>
          </cell>
          <cell r="F1189">
            <v>30</v>
          </cell>
          <cell r="G1189">
            <v>0</v>
          </cell>
          <cell r="H1189" t="str">
            <v>SASH ASSY RR DR LH</v>
          </cell>
        </row>
        <row r="1190">
          <cell r="D1190">
            <v>22664</v>
          </cell>
          <cell r="E1190" t="str">
            <v>PW 533081</v>
          </cell>
          <cell r="F1190">
            <v>60</v>
          </cell>
          <cell r="G1190">
            <v>0</v>
          </cell>
          <cell r="H1190" t="str">
            <v>SASH ASSY RR DR RH</v>
          </cell>
        </row>
        <row r="1191">
          <cell r="D1191">
            <v>22665</v>
          </cell>
          <cell r="E1191" t="str">
            <v>MB 819527</v>
          </cell>
          <cell r="F1191">
            <v>150</v>
          </cell>
          <cell r="G1191">
            <v>0</v>
          </cell>
          <cell r="H1191" t="str">
            <v>SASH REAR DOOR CENTER LH</v>
          </cell>
        </row>
        <row r="1192">
          <cell r="D1192">
            <v>22665</v>
          </cell>
          <cell r="E1192" t="str">
            <v>MB 819528</v>
          </cell>
          <cell r="F1192">
            <v>210</v>
          </cell>
          <cell r="G1192">
            <v>0</v>
          </cell>
          <cell r="H1192" t="str">
            <v>SASH REAR DOOR CENTER RH</v>
          </cell>
        </row>
        <row r="1193">
          <cell r="D1193">
            <v>22665</v>
          </cell>
          <cell r="E1193" t="str">
            <v>MR 106082</v>
          </cell>
          <cell r="F1193">
            <v>90</v>
          </cell>
          <cell r="G1193">
            <v>0</v>
          </cell>
          <cell r="H1193" t="str">
            <v>SASH FRONT DOOR LOWER RR RH</v>
          </cell>
        </row>
        <row r="1194">
          <cell r="D1194">
            <v>22666</v>
          </cell>
          <cell r="E1194" t="str">
            <v>PW 830701 (R)</v>
          </cell>
          <cell r="F1194">
            <v>60</v>
          </cell>
          <cell r="G1194">
            <v>0</v>
          </cell>
          <cell r="H1194" t="str">
            <v>SASH RR DR CENTER LH</v>
          </cell>
        </row>
        <row r="1195">
          <cell r="D1195">
            <v>22666</v>
          </cell>
          <cell r="E1195" t="str">
            <v>PW 830702 (R)</v>
          </cell>
          <cell r="F1195">
            <v>60</v>
          </cell>
          <cell r="G1195">
            <v>0</v>
          </cell>
          <cell r="H1195" t="str">
            <v>SASH RR DR CENTER RH</v>
          </cell>
        </row>
        <row r="1196">
          <cell r="D1196">
            <v>22667</v>
          </cell>
          <cell r="E1196" t="str">
            <v>MB 819527</v>
          </cell>
          <cell r="F1196">
            <v>120</v>
          </cell>
          <cell r="G1196">
            <v>0</v>
          </cell>
          <cell r="H1196" t="str">
            <v>SASH REAR DOOR CENTER LH</v>
          </cell>
        </row>
        <row r="1197">
          <cell r="D1197">
            <v>22667</v>
          </cell>
          <cell r="E1197" t="str">
            <v>MB 819528</v>
          </cell>
          <cell r="F1197">
            <v>120</v>
          </cell>
          <cell r="G1197">
            <v>0</v>
          </cell>
          <cell r="H1197" t="str">
            <v>SASH REAR DOOR CENTER RH</v>
          </cell>
        </row>
        <row r="1198">
          <cell r="D1198">
            <v>22667</v>
          </cell>
          <cell r="E1198" t="str">
            <v>MR 106081</v>
          </cell>
          <cell r="F1198">
            <v>180</v>
          </cell>
          <cell r="G1198">
            <v>0</v>
          </cell>
          <cell r="H1198" t="str">
            <v>SASH FRONT DOOR LOWER RR LH</v>
          </cell>
        </row>
        <row r="1199">
          <cell r="D1199">
            <v>22667</v>
          </cell>
          <cell r="E1199" t="str">
            <v>MR 106082</v>
          </cell>
          <cell r="F1199">
            <v>180</v>
          </cell>
          <cell r="G1199">
            <v>0</v>
          </cell>
          <cell r="H1199" t="str">
            <v>SASH FRONT DOOR LOWER RR RH</v>
          </cell>
        </row>
        <row r="1200">
          <cell r="D1200">
            <v>22668</v>
          </cell>
          <cell r="E1200" t="str">
            <v>PW 533079</v>
          </cell>
          <cell r="F1200">
            <v>90</v>
          </cell>
          <cell r="G1200">
            <v>0</v>
          </cell>
          <cell r="H1200" t="str">
            <v>SASH ASSY FR DR RH</v>
          </cell>
        </row>
        <row r="1201">
          <cell r="D1201">
            <v>22668</v>
          </cell>
          <cell r="E1201" t="str">
            <v>PW 533081</v>
          </cell>
          <cell r="F1201">
            <v>90</v>
          </cell>
          <cell r="G1201">
            <v>0</v>
          </cell>
          <cell r="H1201" t="str">
            <v>SASH ASSY RR DR RH</v>
          </cell>
        </row>
        <row r="1202">
          <cell r="D1202">
            <v>22669</v>
          </cell>
          <cell r="E1202" t="str">
            <v>PW 533078</v>
          </cell>
          <cell r="F1202">
            <v>90</v>
          </cell>
          <cell r="G1202">
            <v>0</v>
          </cell>
          <cell r="H1202" t="str">
            <v>SASH ASSY FR DR LH</v>
          </cell>
        </row>
        <row r="1203">
          <cell r="D1203">
            <v>22669</v>
          </cell>
          <cell r="E1203" t="str">
            <v>PW 533080</v>
          </cell>
          <cell r="F1203">
            <v>90</v>
          </cell>
          <cell r="G1203">
            <v>0</v>
          </cell>
          <cell r="H1203" t="str">
            <v>SASH ASSY RR DR LH</v>
          </cell>
        </row>
        <row r="1204">
          <cell r="D1204">
            <v>22670</v>
          </cell>
          <cell r="E1204" t="str">
            <v>PW 533078</v>
          </cell>
          <cell r="F1204">
            <v>30</v>
          </cell>
          <cell r="G1204">
            <v>0</v>
          </cell>
          <cell r="H1204" t="str">
            <v>SASH ASSY FR DR LH</v>
          </cell>
        </row>
        <row r="1205">
          <cell r="D1205">
            <v>22670</v>
          </cell>
          <cell r="E1205" t="str">
            <v>PW 533079</v>
          </cell>
          <cell r="F1205">
            <v>60</v>
          </cell>
          <cell r="G1205">
            <v>0</v>
          </cell>
          <cell r="H1205" t="str">
            <v>SASH ASSY FR DR RH</v>
          </cell>
        </row>
        <row r="1206">
          <cell r="D1206">
            <v>22670</v>
          </cell>
          <cell r="E1206" t="str">
            <v>PW 533080</v>
          </cell>
          <cell r="F1206">
            <v>90</v>
          </cell>
          <cell r="G1206">
            <v>0</v>
          </cell>
          <cell r="H1206" t="str">
            <v>SASH ASSY RR DR LH</v>
          </cell>
        </row>
        <row r="1207">
          <cell r="D1207">
            <v>22671</v>
          </cell>
          <cell r="E1207" t="str">
            <v>PW 533079</v>
          </cell>
          <cell r="F1207">
            <v>90</v>
          </cell>
          <cell r="G1207">
            <v>0</v>
          </cell>
          <cell r="H1207" t="str">
            <v>SASH ASSY FR DR RH</v>
          </cell>
        </row>
        <row r="1208">
          <cell r="D1208">
            <v>22671</v>
          </cell>
          <cell r="E1208" t="str">
            <v>PW 533081</v>
          </cell>
          <cell r="F1208">
            <v>90</v>
          </cell>
          <cell r="G1208">
            <v>0</v>
          </cell>
          <cell r="H1208" t="str">
            <v>SASH ASSY RR DR RH</v>
          </cell>
        </row>
        <row r="1209">
          <cell r="D1209">
            <v>22672</v>
          </cell>
          <cell r="E1209" t="str">
            <v>PW 830779</v>
          </cell>
          <cell r="F1209">
            <v>60</v>
          </cell>
          <cell r="G1209">
            <v>0</v>
          </cell>
          <cell r="H1209" t="str">
            <v>SASH ASSY FR DR LH</v>
          </cell>
        </row>
        <row r="1210">
          <cell r="D1210">
            <v>22672</v>
          </cell>
          <cell r="E1210" t="str">
            <v>PW 830780</v>
          </cell>
          <cell r="F1210">
            <v>60</v>
          </cell>
          <cell r="G1210">
            <v>0</v>
          </cell>
          <cell r="H1210" t="str">
            <v>SASH ASSY FR DR RH</v>
          </cell>
        </row>
        <row r="1211">
          <cell r="D1211">
            <v>22672</v>
          </cell>
          <cell r="E1211" t="str">
            <v>PW 830683</v>
          </cell>
          <cell r="F1211">
            <v>60</v>
          </cell>
          <cell r="G1211">
            <v>0</v>
          </cell>
          <cell r="H1211" t="str">
            <v>SASH ASSY RR DR LH</v>
          </cell>
        </row>
        <row r="1212">
          <cell r="D1212">
            <v>22672</v>
          </cell>
          <cell r="E1212" t="str">
            <v>PW 830684</v>
          </cell>
          <cell r="F1212">
            <v>60</v>
          </cell>
          <cell r="G1212">
            <v>0</v>
          </cell>
          <cell r="H1212" t="str">
            <v>SASH ASSY RR DR RH</v>
          </cell>
        </row>
        <row r="1213">
          <cell r="D1213">
            <v>22673</v>
          </cell>
          <cell r="E1213" t="str">
            <v>M67041-87203</v>
          </cell>
          <cell r="F1213">
            <v>60</v>
          </cell>
          <cell r="G1213">
            <v>0</v>
          </cell>
          <cell r="H1213" t="str">
            <v>FRONT DOOR SASH RH</v>
          </cell>
        </row>
        <row r="1214">
          <cell r="D1214">
            <v>22673</v>
          </cell>
          <cell r="E1214" t="str">
            <v>M67042-87203</v>
          </cell>
          <cell r="F1214">
            <v>120</v>
          </cell>
          <cell r="G1214">
            <v>0</v>
          </cell>
          <cell r="H1214" t="str">
            <v>FRONT DOOR SASH LH</v>
          </cell>
        </row>
        <row r="1215">
          <cell r="D1215">
            <v>22673</v>
          </cell>
          <cell r="E1215" t="str">
            <v>M67043-87204</v>
          </cell>
          <cell r="F1215">
            <v>60</v>
          </cell>
          <cell r="G1215">
            <v>0</v>
          </cell>
          <cell r="H1215" t="str">
            <v>REAR DOOR SASH RH</v>
          </cell>
        </row>
        <row r="1216">
          <cell r="D1216">
            <v>22673</v>
          </cell>
          <cell r="E1216" t="str">
            <v>M67044-87204</v>
          </cell>
          <cell r="F1216">
            <v>60</v>
          </cell>
          <cell r="G1216">
            <v>0</v>
          </cell>
          <cell r="H1216" t="str">
            <v>REAR DOOR SASH LH</v>
          </cell>
        </row>
        <row r="1217">
          <cell r="D1217">
            <v>22673</v>
          </cell>
          <cell r="E1217" t="str">
            <v>M67181-87201</v>
          </cell>
          <cell r="F1217">
            <v>1000</v>
          </cell>
          <cell r="G1217">
            <v>0</v>
          </cell>
          <cell r="H1217" t="str">
            <v>RETAINER DOOR HINGE</v>
          </cell>
        </row>
        <row r="1218">
          <cell r="D1218">
            <v>22674</v>
          </cell>
          <cell r="E1218" t="str">
            <v>M67041-87203</v>
          </cell>
          <cell r="F1218">
            <v>60</v>
          </cell>
          <cell r="G1218">
            <v>0</v>
          </cell>
          <cell r="H1218" t="str">
            <v>FRONT DOOR SASH RH</v>
          </cell>
        </row>
        <row r="1219">
          <cell r="D1219">
            <v>22674</v>
          </cell>
          <cell r="E1219" t="str">
            <v>M67042-87203</v>
          </cell>
          <cell r="F1219">
            <v>60</v>
          </cell>
          <cell r="G1219">
            <v>0</v>
          </cell>
          <cell r="H1219" t="str">
            <v>FRONT DOOR SASH LH</v>
          </cell>
        </row>
        <row r="1220">
          <cell r="D1220">
            <v>22674</v>
          </cell>
          <cell r="E1220" t="str">
            <v>M67043-87204</v>
          </cell>
          <cell r="F1220">
            <v>90</v>
          </cell>
          <cell r="G1220">
            <v>0</v>
          </cell>
          <cell r="H1220" t="str">
            <v>REAR DOOR SASH RH</v>
          </cell>
        </row>
        <row r="1221">
          <cell r="D1221">
            <v>22674</v>
          </cell>
          <cell r="E1221" t="str">
            <v>M67044-87204</v>
          </cell>
          <cell r="F1221">
            <v>90</v>
          </cell>
          <cell r="G1221">
            <v>0</v>
          </cell>
          <cell r="H1221" t="str">
            <v>REAR DOOR SASH LH</v>
          </cell>
        </row>
        <row r="1222">
          <cell r="D1222">
            <v>22675</v>
          </cell>
          <cell r="E1222" t="str">
            <v>PW 533079</v>
          </cell>
          <cell r="F1222">
            <v>90</v>
          </cell>
          <cell r="G1222">
            <v>0</v>
          </cell>
          <cell r="H1222" t="str">
            <v>SASH ASSY FR DR RH</v>
          </cell>
        </row>
        <row r="1223">
          <cell r="D1223">
            <v>22675</v>
          </cell>
          <cell r="E1223" t="str">
            <v>PW 533081</v>
          </cell>
          <cell r="F1223">
            <v>90</v>
          </cell>
          <cell r="G1223">
            <v>0</v>
          </cell>
          <cell r="H1223" t="str">
            <v>SASH ASSY RR DR RH</v>
          </cell>
        </row>
        <row r="1224">
          <cell r="D1224">
            <v>22676</v>
          </cell>
          <cell r="E1224" t="str">
            <v>PW 830779</v>
          </cell>
          <cell r="F1224">
            <v>30</v>
          </cell>
          <cell r="G1224">
            <v>0</v>
          </cell>
          <cell r="H1224" t="str">
            <v>SASH ASSY FR DR LH</v>
          </cell>
        </row>
        <row r="1225">
          <cell r="D1225">
            <v>22676</v>
          </cell>
          <cell r="E1225" t="str">
            <v>PW 830780</v>
          </cell>
          <cell r="F1225">
            <v>30</v>
          </cell>
          <cell r="G1225">
            <v>0</v>
          </cell>
          <cell r="H1225" t="str">
            <v>SASH ASSY FR DR RH</v>
          </cell>
        </row>
        <row r="1226">
          <cell r="D1226">
            <v>22676</v>
          </cell>
          <cell r="E1226" t="str">
            <v>PW 830683</v>
          </cell>
          <cell r="F1226">
            <v>30</v>
          </cell>
          <cell r="G1226">
            <v>0</v>
          </cell>
          <cell r="H1226" t="str">
            <v>SASH ASSY RR DR LH</v>
          </cell>
        </row>
        <row r="1227">
          <cell r="D1227">
            <v>22676</v>
          </cell>
          <cell r="E1227" t="str">
            <v>PW 830684</v>
          </cell>
          <cell r="F1227">
            <v>30</v>
          </cell>
          <cell r="G1227">
            <v>0</v>
          </cell>
          <cell r="H1227" t="str">
            <v>SASH ASSY RR DR RH</v>
          </cell>
        </row>
        <row r="1228">
          <cell r="D1228">
            <v>22677</v>
          </cell>
          <cell r="E1228" t="str">
            <v>MB 819527</v>
          </cell>
          <cell r="F1228">
            <v>150</v>
          </cell>
          <cell r="G1228">
            <v>0</v>
          </cell>
          <cell r="H1228" t="str">
            <v>SASH REAR DOOR CENTER LH</v>
          </cell>
        </row>
        <row r="1229">
          <cell r="D1229">
            <v>22677</v>
          </cell>
          <cell r="E1229" t="str">
            <v>MB 819528</v>
          </cell>
          <cell r="F1229">
            <v>150</v>
          </cell>
          <cell r="G1229">
            <v>0</v>
          </cell>
          <cell r="H1229" t="str">
            <v>SASH REAR DOOR CENTER RH</v>
          </cell>
        </row>
        <row r="1230">
          <cell r="D1230">
            <v>22677</v>
          </cell>
          <cell r="E1230" t="str">
            <v>MR 106081</v>
          </cell>
          <cell r="F1230">
            <v>270</v>
          </cell>
          <cell r="G1230">
            <v>0</v>
          </cell>
          <cell r="H1230" t="str">
            <v>SASH FRONT DOOR LOWER RR LH</v>
          </cell>
        </row>
        <row r="1231">
          <cell r="D1231">
            <v>22677</v>
          </cell>
          <cell r="E1231" t="str">
            <v>MR 106082</v>
          </cell>
          <cell r="F1231">
            <v>270</v>
          </cell>
          <cell r="G1231">
            <v>0</v>
          </cell>
          <cell r="H1231" t="str">
            <v>SASH FRONT DOOR LOWER RR RH</v>
          </cell>
        </row>
        <row r="1232">
          <cell r="D1232">
            <v>22678</v>
          </cell>
          <cell r="E1232" t="str">
            <v>PW 830701 (R)</v>
          </cell>
          <cell r="F1232">
            <v>90</v>
          </cell>
          <cell r="G1232">
            <v>0</v>
          </cell>
          <cell r="H1232" t="str">
            <v>SASH RR DR CENTER LH</v>
          </cell>
        </row>
        <row r="1233">
          <cell r="D1233">
            <v>22678</v>
          </cell>
          <cell r="E1233" t="str">
            <v>PW 830702 (R)</v>
          </cell>
          <cell r="F1233">
            <v>90</v>
          </cell>
          <cell r="G1233">
            <v>0</v>
          </cell>
          <cell r="H1233" t="str">
            <v>SASH RR DR CENTER RH</v>
          </cell>
        </row>
        <row r="1234">
          <cell r="D1234">
            <v>22679</v>
          </cell>
          <cell r="E1234" t="str">
            <v>PW 533078</v>
          </cell>
          <cell r="F1234">
            <v>60</v>
          </cell>
          <cell r="G1234">
            <v>0</v>
          </cell>
          <cell r="H1234" t="str">
            <v>SASH ASSY FR DR LH</v>
          </cell>
        </row>
        <row r="1235">
          <cell r="D1235">
            <v>22679</v>
          </cell>
          <cell r="E1235" t="str">
            <v>PW 533079</v>
          </cell>
          <cell r="F1235">
            <v>30</v>
          </cell>
          <cell r="G1235">
            <v>0</v>
          </cell>
          <cell r="H1235" t="str">
            <v>SASH ASSY FR DR RH</v>
          </cell>
        </row>
        <row r="1236">
          <cell r="D1236">
            <v>22679</v>
          </cell>
          <cell r="E1236" t="str">
            <v>PW 533080</v>
          </cell>
          <cell r="F1236">
            <v>90</v>
          </cell>
          <cell r="G1236">
            <v>0</v>
          </cell>
          <cell r="H1236" t="str">
            <v>SASH ASSY RR DR LH</v>
          </cell>
        </row>
        <row r="1237">
          <cell r="D1237">
            <v>22680</v>
          </cell>
          <cell r="E1237" t="str">
            <v>PW 533078</v>
          </cell>
          <cell r="F1237">
            <v>90</v>
          </cell>
          <cell r="G1237">
            <v>0</v>
          </cell>
          <cell r="H1237" t="str">
            <v>SASH ASSY FR DR LH</v>
          </cell>
        </row>
        <row r="1238">
          <cell r="D1238">
            <v>22680</v>
          </cell>
          <cell r="E1238" t="str">
            <v>PW 533079</v>
          </cell>
          <cell r="F1238">
            <v>30</v>
          </cell>
          <cell r="G1238">
            <v>0</v>
          </cell>
          <cell r="H1238" t="str">
            <v>SASH ASSY FR DR RH</v>
          </cell>
        </row>
        <row r="1239">
          <cell r="D1239">
            <v>22680</v>
          </cell>
          <cell r="E1239" t="str">
            <v>PW 533080</v>
          </cell>
          <cell r="F1239">
            <v>30</v>
          </cell>
          <cell r="G1239">
            <v>0</v>
          </cell>
          <cell r="H1239" t="str">
            <v>SASH ASSY RR DR LH</v>
          </cell>
        </row>
        <row r="1240">
          <cell r="D1240">
            <v>22680</v>
          </cell>
          <cell r="E1240" t="str">
            <v>PW 533081</v>
          </cell>
          <cell r="F1240">
            <v>90</v>
          </cell>
          <cell r="G1240">
            <v>0</v>
          </cell>
          <cell r="H1240" t="str">
            <v>SASH ASSY RR DR RH</v>
          </cell>
        </row>
        <row r="1241">
          <cell r="D1241">
            <v>22682</v>
          </cell>
          <cell r="E1241" t="str">
            <v>PW 533079</v>
          </cell>
          <cell r="F1241">
            <v>90</v>
          </cell>
          <cell r="G1241">
            <v>0</v>
          </cell>
          <cell r="H1241" t="str">
            <v>SASH ASSY FR DR RH</v>
          </cell>
        </row>
        <row r="1242">
          <cell r="D1242">
            <v>22682</v>
          </cell>
          <cell r="E1242" t="str">
            <v>PW 533081</v>
          </cell>
          <cell r="F1242">
            <v>90</v>
          </cell>
          <cell r="G1242">
            <v>0</v>
          </cell>
          <cell r="H1242" t="str">
            <v>SASH ASSY RR DR RH</v>
          </cell>
        </row>
        <row r="1243">
          <cell r="D1243">
            <v>22683</v>
          </cell>
          <cell r="E1243" t="str">
            <v>PW 533078</v>
          </cell>
          <cell r="F1243">
            <v>90</v>
          </cell>
          <cell r="G1243">
            <v>0</v>
          </cell>
          <cell r="H1243" t="str">
            <v>SASH ASSY FR DR LH</v>
          </cell>
        </row>
        <row r="1244">
          <cell r="D1244">
            <v>22683</v>
          </cell>
          <cell r="E1244" t="str">
            <v>PW 533080</v>
          </cell>
          <cell r="F1244">
            <v>60</v>
          </cell>
          <cell r="G1244">
            <v>0</v>
          </cell>
          <cell r="H1244" t="str">
            <v>SASH ASSY RR DR LH</v>
          </cell>
        </row>
        <row r="1245">
          <cell r="D1245">
            <v>22683</v>
          </cell>
          <cell r="E1245" t="str">
            <v>PW 533081</v>
          </cell>
          <cell r="F1245">
            <v>30</v>
          </cell>
          <cell r="G1245">
            <v>0</v>
          </cell>
          <cell r="H1245" t="str">
            <v>SASH ASSY RR DR RH</v>
          </cell>
        </row>
        <row r="1246">
          <cell r="D1246">
            <v>22684</v>
          </cell>
          <cell r="E1246" t="str">
            <v>MB 819527</v>
          </cell>
          <cell r="F1246">
            <v>240</v>
          </cell>
          <cell r="G1246">
            <v>0</v>
          </cell>
          <cell r="H1246" t="str">
            <v>SASH REAR DOOR CENTER LH</v>
          </cell>
        </row>
        <row r="1247">
          <cell r="D1247">
            <v>22684</v>
          </cell>
          <cell r="E1247" t="str">
            <v>MB 819528</v>
          </cell>
          <cell r="F1247">
            <v>240</v>
          </cell>
          <cell r="G1247">
            <v>0</v>
          </cell>
          <cell r="H1247" t="str">
            <v>SASH REAR DOOR CENTER RH</v>
          </cell>
        </row>
        <row r="1248">
          <cell r="D1248">
            <v>22684</v>
          </cell>
          <cell r="E1248" t="str">
            <v>MR 106081</v>
          </cell>
          <cell r="F1248">
            <v>180</v>
          </cell>
          <cell r="G1248">
            <v>0</v>
          </cell>
          <cell r="H1248" t="str">
            <v>SASH FRONT DOOR LOWER RR LH</v>
          </cell>
        </row>
        <row r="1249">
          <cell r="D1249">
            <v>22684</v>
          </cell>
          <cell r="E1249" t="str">
            <v>MR 106082</v>
          </cell>
          <cell r="F1249">
            <v>180</v>
          </cell>
          <cell r="G1249">
            <v>0</v>
          </cell>
          <cell r="H1249" t="str">
            <v>SASH FRONT DOOR LOWER RR RH</v>
          </cell>
        </row>
        <row r="1250">
          <cell r="D1250">
            <v>22687</v>
          </cell>
          <cell r="E1250" t="str">
            <v>PW 533078</v>
          </cell>
          <cell r="F1250">
            <v>60</v>
          </cell>
          <cell r="G1250">
            <v>0</v>
          </cell>
          <cell r="H1250" t="str">
            <v>SASH ASSY FR DR LH</v>
          </cell>
        </row>
        <row r="1251">
          <cell r="D1251">
            <v>22687</v>
          </cell>
          <cell r="E1251" t="str">
            <v>PW 533079</v>
          </cell>
          <cell r="F1251">
            <v>30</v>
          </cell>
          <cell r="G1251">
            <v>0</v>
          </cell>
          <cell r="H1251" t="str">
            <v>SASH ASSY FR DR RH</v>
          </cell>
        </row>
        <row r="1252">
          <cell r="D1252">
            <v>22687</v>
          </cell>
          <cell r="E1252" t="str">
            <v>PW 533080</v>
          </cell>
          <cell r="F1252">
            <v>90</v>
          </cell>
          <cell r="G1252">
            <v>0</v>
          </cell>
          <cell r="H1252" t="str">
            <v>SASH ASSY RR DR LH</v>
          </cell>
        </row>
        <row r="1253">
          <cell r="D1253">
            <v>22688</v>
          </cell>
          <cell r="E1253" t="str">
            <v>PW 830779</v>
          </cell>
          <cell r="F1253">
            <v>90</v>
          </cell>
          <cell r="G1253">
            <v>0</v>
          </cell>
          <cell r="H1253" t="str">
            <v>SASH ASSY FR DR LH</v>
          </cell>
        </row>
        <row r="1254">
          <cell r="D1254">
            <v>22688</v>
          </cell>
          <cell r="E1254" t="str">
            <v>PW 830780</v>
          </cell>
          <cell r="F1254">
            <v>60</v>
          </cell>
          <cell r="G1254">
            <v>0</v>
          </cell>
          <cell r="H1254" t="str">
            <v>SASH ASSY FR DR RH</v>
          </cell>
        </row>
        <row r="1255">
          <cell r="D1255">
            <v>22688</v>
          </cell>
          <cell r="E1255" t="str">
            <v>PW 830683</v>
          </cell>
          <cell r="F1255">
            <v>60</v>
          </cell>
          <cell r="G1255">
            <v>0</v>
          </cell>
          <cell r="H1255" t="str">
            <v>SASH ASSY RR DR LH</v>
          </cell>
        </row>
        <row r="1256">
          <cell r="D1256">
            <v>22688</v>
          </cell>
          <cell r="E1256" t="str">
            <v>PW 830684</v>
          </cell>
          <cell r="F1256">
            <v>60</v>
          </cell>
          <cell r="G1256">
            <v>0</v>
          </cell>
          <cell r="H1256" t="str">
            <v>SASH ASSY RR DR RH</v>
          </cell>
        </row>
        <row r="1257">
          <cell r="D1257">
            <v>22689</v>
          </cell>
          <cell r="E1257" t="str">
            <v>PW 830779</v>
          </cell>
          <cell r="F1257">
            <v>30</v>
          </cell>
          <cell r="G1257">
            <v>0</v>
          </cell>
          <cell r="H1257" t="str">
            <v>SASH ASSY FR DR LH</v>
          </cell>
        </row>
        <row r="1258">
          <cell r="D1258">
            <v>22689</v>
          </cell>
          <cell r="E1258" t="str">
            <v>PW 830780</v>
          </cell>
          <cell r="F1258">
            <v>30</v>
          </cell>
          <cell r="G1258">
            <v>0</v>
          </cell>
          <cell r="H1258" t="str">
            <v>SASH ASSY FR DR RH</v>
          </cell>
        </row>
        <row r="1259">
          <cell r="D1259">
            <v>22689</v>
          </cell>
          <cell r="E1259" t="str">
            <v>PW 830683</v>
          </cell>
          <cell r="F1259">
            <v>60</v>
          </cell>
          <cell r="G1259">
            <v>0</v>
          </cell>
          <cell r="H1259" t="str">
            <v>SASH ASSY RR DR LH</v>
          </cell>
        </row>
        <row r="1260">
          <cell r="D1260">
            <v>22689</v>
          </cell>
          <cell r="E1260" t="str">
            <v>PW 830684</v>
          </cell>
          <cell r="F1260">
            <v>60</v>
          </cell>
          <cell r="G1260">
            <v>0</v>
          </cell>
          <cell r="H1260" t="str">
            <v>SASH ASSY RR DR RH</v>
          </cell>
        </row>
        <row r="1261">
          <cell r="D1261">
            <v>22690</v>
          </cell>
          <cell r="E1261" t="str">
            <v>PW 830701 (R)</v>
          </cell>
          <cell r="F1261">
            <v>90</v>
          </cell>
          <cell r="G1261">
            <v>0</v>
          </cell>
          <cell r="H1261" t="str">
            <v>SASH RR DR CENTER LH</v>
          </cell>
        </row>
        <row r="1262">
          <cell r="D1262">
            <v>22690</v>
          </cell>
          <cell r="E1262" t="str">
            <v>PW 830702 (R)</v>
          </cell>
          <cell r="F1262">
            <v>90</v>
          </cell>
          <cell r="G1262">
            <v>0</v>
          </cell>
          <cell r="H1262" t="str">
            <v>SASH RR DR CENTER RH</v>
          </cell>
        </row>
        <row r="1263">
          <cell r="D1263">
            <v>22692</v>
          </cell>
          <cell r="E1263" t="str">
            <v>PW 533078</v>
          </cell>
          <cell r="F1263">
            <v>120</v>
          </cell>
          <cell r="G1263">
            <v>0</v>
          </cell>
          <cell r="H1263" t="str">
            <v>SASH ASSY FR DR LH</v>
          </cell>
        </row>
        <row r="1264">
          <cell r="D1264">
            <v>22692</v>
          </cell>
          <cell r="E1264" t="str">
            <v>PW 533080</v>
          </cell>
          <cell r="F1264">
            <v>90</v>
          </cell>
          <cell r="G1264">
            <v>0</v>
          </cell>
          <cell r="H1264" t="str">
            <v>SASH ASSY RR DR LH</v>
          </cell>
        </row>
        <row r="1265">
          <cell r="D1265">
            <v>22693</v>
          </cell>
          <cell r="E1265" t="str">
            <v>M67041-87203</v>
          </cell>
          <cell r="F1265">
            <v>90</v>
          </cell>
          <cell r="G1265">
            <v>0</v>
          </cell>
          <cell r="H1265" t="str">
            <v>FRONT DOOR SASH RH</v>
          </cell>
        </row>
        <row r="1266">
          <cell r="D1266">
            <v>22693</v>
          </cell>
          <cell r="E1266" t="str">
            <v>M67042-87203</v>
          </cell>
          <cell r="F1266">
            <v>90</v>
          </cell>
          <cell r="G1266">
            <v>0</v>
          </cell>
          <cell r="H1266" t="str">
            <v>FRONT DOOR SASH LH</v>
          </cell>
        </row>
        <row r="1267">
          <cell r="D1267">
            <v>22693</v>
          </cell>
          <cell r="E1267" t="str">
            <v>M67043-87204</v>
          </cell>
          <cell r="F1267">
            <v>90</v>
          </cell>
          <cell r="G1267">
            <v>0</v>
          </cell>
          <cell r="H1267" t="str">
            <v>REAR DOOR SASH RH</v>
          </cell>
        </row>
        <row r="1268">
          <cell r="D1268">
            <v>22693</v>
          </cell>
          <cell r="E1268" t="str">
            <v>M67044-87204</v>
          </cell>
          <cell r="F1268">
            <v>30</v>
          </cell>
          <cell r="G1268">
            <v>0</v>
          </cell>
          <cell r="H1268" t="str">
            <v>REAR DOOR SASH LH</v>
          </cell>
        </row>
        <row r="1269">
          <cell r="D1269">
            <v>22694</v>
          </cell>
          <cell r="E1269" t="str">
            <v>MB 819527</v>
          </cell>
          <cell r="F1269">
            <v>120</v>
          </cell>
          <cell r="G1269">
            <v>0</v>
          </cell>
          <cell r="H1269" t="str">
            <v>SASH REAR DOOR CENTER LH</v>
          </cell>
        </row>
        <row r="1270">
          <cell r="D1270">
            <v>22694</v>
          </cell>
          <cell r="E1270" t="str">
            <v>MB 819528</v>
          </cell>
          <cell r="F1270">
            <v>90</v>
          </cell>
          <cell r="G1270">
            <v>0</v>
          </cell>
          <cell r="H1270" t="str">
            <v>SASH REAR DOOR CENTER RH</v>
          </cell>
        </row>
        <row r="1271">
          <cell r="D1271">
            <v>22694</v>
          </cell>
          <cell r="E1271" t="str">
            <v>MR 106081</v>
          </cell>
          <cell r="F1271">
            <v>180</v>
          </cell>
          <cell r="G1271">
            <v>0</v>
          </cell>
          <cell r="H1271" t="str">
            <v>SASH FRONT DOOR LOWER RR LH</v>
          </cell>
        </row>
        <row r="1272">
          <cell r="D1272">
            <v>22694</v>
          </cell>
          <cell r="E1272" t="str">
            <v>MR 106082</v>
          </cell>
          <cell r="F1272">
            <v>180</v>
          </cell>
          <cell r="G1272">
            <v>0</v>
          </cell>
          <cell r="H1272" t="str">
            <v>SASH FRONT DOOR LOWER RR RH</v>
          </cell>
        </row>
        <row r="1273">
          <cell r="D1273">
            <v>22695</v>
          </cell>
          <cell r="E1273" t="str">
            <v>PW 830701 (R)</v>
          </cell>
          <cell r="F1273">
            <v>60</v>
          </cell>
          <cell r="G1273">
            <v>0</v>
          </cell>
          <cell r="H1273" t="str">
            <v>SASH RR DR CENTER LH</v>
          </cell>
        </row>
        <row r="1274">
          <cell r="D1274">
            <v>22695</v>
          </cell>
          <cell r="E1274" t="str">
            <v>PW 830702 (R)</v>
          </cell>
          <cell r="F1274">
            <v>60</v>
          </cell>
          <cell r="G1274">
            <v>0</v>
          </cell>
          <cell r="H1274" t="str">
            <v>SASH RR DR CENTER RH</v>
          </cell>
        </row>
        <row r="1275">
          <cell r="D1275">
            <v>22696</v>
          </cell>
          <cell r="E1275" t="str">
            <v>PW 830701 (R)</v>
          </cell>
          <cell r="F1275">
            <v>60</v>
          </cell>
          <cell r="G1275">
            <v>0</v>
          </cell>
          <cell r="H1275" t="str">
            <v>SASH RR DR CENTER LH</v>
          </cell>
        </row>
        <row r="1276">
          <cell r="D1276">
            <v>22696</v>
          </cell>
          <cell r="E1276" t="str">
            <v>PW 830702 (R)</v>
          </cell>
          <cell r="F1276">
            <v>60</v>
          </cell>
          <cell r="G1276">
            <v>0</v>
          </cell>
          <cell r="H1276" t="str">
            <v>SASH RR DR CENTER RH</v>
          </cell>
        </row>
        <row r="1277">
          <cell r="D1277">
            <v>22697</v>
          </cell>
          <cell r="E1277" t="str">
            <v>PW 533079</v>
          </cell>
          <cell r="F1277">
            <v>90</v>
          </cell>
          <cell r="G1277">
            <v>0</v>
          </cell>
          <cell r="H1277" t="str">
            <v>SASH ASSY FR DR RH</v>
          </cell>
        </row>
        <row r="1278">
          <cell r="D1278">
            <v>22697</v>
          </cell>
          <cell r="E1278" t="str">
            <v>PW 533081</v>
          </cell>
          <cell r="F1278">
            <v>90</v>
          </cell>
          <cell r="G1278">
            <v>0</v>
          </cell>
          <cell r="H1278" t="str">
            <v>SASH ASSY RR DR RH</v>
          </cell>
        </row>
        <row r="1279">
          <cell r="D1279">
            <v>22698</v>
          </cell>
          <cell r="E1279" t="str">
            <v>PW 533078</v>
          </cell>
          <cell r="F1279">
            <v>90</v>
          </cell>
          <cell r="G1279">
            <v>0</v>
          </cell>
          <cell r="H1279" t="str">
            <v>SASH ASSY FR DR LH</v>
          </cell>
        </row>
        <row r="1280">
          <cell r="D1280">
            <v>22698</v>
          </cell>
          <cell r="E1280" t="str">
            <v>PW 533080</v>
          </cell>
          <cell r="F1280">
            <v>90</v>
          </cell>
          <cell r="G1280">
            <v>0</v>
          </cell>
          <cell r="H1280" t="str">
            <v>SASH ASSY RR DR LH</v>
          </cell>
        </row>
        <row r="1281">
          <cell r="D1281">
            <v>22699</v>
          </cell>
          <cell r="E1281" t="str">
            <v>PW 533078</v>
          </cell>
          <cell r="F1281">
            <v>90</v>
          </cell>
          <cell r="G1281">
            <v>0</v>
          </cell>
          <cell r="H1281" t="str">
            <v>SASH ASSY FR DR LH</v>
          </cell>
        </row>
        <row r="1282">
          <cell r="D1282">
            <v>22699</v>
          </cell>
          <cell r="E1282" t="str">
            <v>PW 533079</v>
          </cell>
          <cell r="F1282">
            <v>60</v>
          </cell>
          <cell r="G1282">
            <v>0</v>
          </cell>
          <cell r="H1282" t="str">
            <v>SASH ASSY FR DR RH</v>
          </cell>
        </row>
        <row r="1283">
          <cell r="D1283">
            <v>22699</v>
          </cell>
          <cell r="E1283" t="str">
            <v>PW 533080</v>
          </cell>
          <cell r="F1283">
            <v>60</v>
          </cell>
          <cell r="G1283">
            <v>0</v>
          </cell>
          <cell r="H1283" t="str">
            <v>SASH ASSY RR DR LH</v>
          </cell>
        </row>
        <row r="1284">
          <cell r="D1284">
            <v>22699</v>
          </cell>
          <cell r="E1284" t="str">
            <v>PW 533081</v>
          </cell>
          <cell r="F1284">
            <v>60</v>
          </cell>
          <cell r="G1284">
            <v>0</v>
          </cell>
          <cell r="H1284" t="str">
            <v>SASH ASSY RR DR RH</v>
          </cell>
        </row>
        <row r="1285">
          <cell r="D1285">
            <v>22700</v>
          </cell>
          <cell r="E1285" t="str">
            <v>PW 533079</v>
          </cell>
          <cell r="F1285">
            <v>90</v>
          </cell>
          <cell r="G1285">
            <v>0</v>
          </cell>
          <cell r="H1285" t="str">
            <v>SASH ASSY FR DR RH</v>
          </cell>
        </row>
        <row r="1286">
          <cell r="D1286">
            <v>22700</v>
          </cell>
          <cell r="E1286" t="str">
            <v>PW 533081</v>
          </cell>
          <cell r="F1286">
            <v>90</v>
          </cell>
          <cell r="G1286">
            <v>0</v>
          </cell>
          <cell r="H1286" t="str">
            <v>SASH ASSY RR DR RH</v>
          </cell>
        </row>
        <row r="1287">
          <cell r="D1287">
            <v>22701</v>
          </cell>
          <cell r="E1287" t="str">
            <v>PW 533078</v>
          </cell>
          <cell r="F1287">
            <v>90</v>
          </cell>
          <cell r="G1287">
            <v>0</v>
          </cell>
          <cell r="H1287" t="str">
            <v>SASH ASSY FR DR LH</v>
          </cell>
        </row>
        <row r="1288">
          <cell r="D1288">
            <v>22701</v>
          </cell>
          <cell r="E1288" t="str">
            <v>PW 533080</v>
          </cell>
          <cell r="F1288">
            <v>90</v>
          </cell>
          <cell r="G1288">
            <v>0</v>
          </cell>
          <cell r="H1288" t="str">
            <v>SASH ASSY RR DR LH</v>
          </cell>
        </row>
        <row r="1289">
          <cell r="D1289">
            <v>22702</v>
          </cell>
          <cell r="E1289" t="str">
            <v>PW 830779</v>
          </cell>
          <cell r="F1289">
            <v>60</v>
          </cell>
          <cell r="G1289">
            <v>0</v>
          </cell>
          <cell r="H1289" t="str">
            <v>SASH ASSY FR DR LH</v>
          </cell>
        </row>
        <row r="1290">
          <cell r="D1290">
            <v>22702</v>
          </cell>
          <cell r="E1290" t="str">
            <v>PW 830780</v>
          </cell>
          <cell r="F1290">
            <v>60</v>
          </cell>
          <cell r="G1290">
            <v>0</v>
          </cell>
          <cell r="H1290" t="str">
            <v>SASH ASSY FR DR RH</v>
          </cell>
        </row>
        <row r="1291">
          <cell r="D1291">
            <v>22702</v>
          </cell>
          <cell r="E1291" t="str">
            <v>PW 830683</v>
          </cell>
          <cell r="F1291">
            <v>60</v>
          </cell>
          <cell r="G1291">
            <v>0</v>
          </cell>
          <cell r="H1291" t="str">
            <v>SASH ASSY RR DR LH</v>
          </cell>
        </row>
        <row r="1292">
          <cell r="D1292">
            <v>22702</v>
          </cell>
          <cell r="E1292" t="str">
            <v>PW 830684</v>
          </cell>
          <cell r="F1292">
            <v>60</v>
          </cell>
          <cell r="G1292">
            <v>0</v>
          </cell>
          <cell r="H1292" t="str">
            <v>SASH ASSY RR DR RH</v>
          </cell>
        </row>
        <row r="1293">
          <cell r="D1293">
            <v>22703</v>
          </cell>
          <cell r="E1293" t="str">
            <v>M67041-87203</v>
          </cell>
          <cell r="F1293">
            <v>120</v>
          </cell>
          <cell r="G1293">
            <v>0</v>
          </cell>
          <cell r="H1293" t="str">
            <v>FRONT DOOR SASH RH</v>
          </cell>
        </row>
        <row r="1294">
          <cell r="D1294">
            <v>22703</v>
          </cell>
          <cell r="E1294" t="str">
            <v>M67042-87203</v>
          </cell>
          <cell r="F1294">
            <v>60</v>
          </cell>
          <cell r="G1294">
            <v>0</v>
          </cell>
          <cell r="H1294" t="str">
            <v>FRONT DOOR SASH LH</v>
          </cell>
        </row>
        <row r="1295">
          <cell r="D1295">
            <v>22703</v>
          </cell>
          <cell r="E1295" t="str">
            <v>M67043-87204</v>
          </cell>
          <cell r="F1295">
            <v>60</v>
          </cell>
          <cell r="G1295">
            <v>0</v>
          </cell>
          <cell r="H1295" t="str">
            <v>REAR DOOR SASH RH</v>
          </cell>
        </row>
        <row r="1296">
          <cell r="D1296">
            <v>22703</v>
          </cell>
          <cell r="E1296" t="str">
            <v>M67044-87204</v>
          </cell>
          <cell r="F1296">
            <v>60</v>
          </cell>
          <cell r="G1296">
            <v>0</v>
          </cell>
          <cell r="H1296" t="str">
            <v>REAR DOOR SASH LH</v>
          </cell>
        </row>
        <row r="1297">
          <cell r="D1297">
            <v>22704</v>
          </cell>
          <cell r="E1297" t="str">
            <v>M67041-87203</v>
          </cell>
          <cell r="F1297">
            <v>60</v>
          </cell>
          <cell r="G1297">
            <v>0</v>
          </cell>
          <cell r="H1297" t="str">
            <v>FRONT DOOR SASH RH</v>
          </cell>
        </row>
        <row r="1298">
          <cell r="D1298">
            <v>22704</v>
          </cell>
          <cell r="E1298" t="str">
            <v>M67042-87203</v>
          </cell>
          <cell r="F1298">
            <v>60</v>
          </cell>
          <cell r="G1298">
            <v>0</v>
          </cell>
          <cell r="H1298" t="str">
            <v>FRONT DOOR SASH LH</v>
          </cell>
        </row>
        <row r="1299">
          <cell r="D1299">
            <v>22704</v>
          </cell>
          <cell r="E1299" t="str">
            <v>M67043-87204</v>
          </cell>
          <cell r="F1299">
            <v>120</v>
          </cell>
          <cell r="G1299">
            <v>0</v>
          </cell>
          <cell r="H1299" t="str">
            <v>REAR DOOR SASH RH</v>
          </cell>
        </row>
        <row r="1300">
          <cell r="D1300">
            <v>22704</v>
          </cell>
          <cell r="E1300" t="str">
            <v>M67044-87204</v>
          </cell>
          <cell r="F1300">
            <v>90</v>
          </cell>
          <cell r="G1300">
            <v>0</v>
          </cell>
          <cell r="H1300" t="str">
            <v>REAR DOOR SASH LH</v>
          </cell>
        </row>
        <row r="1301">
          <cell r="D1301">
            <v>22704</v>
          </cell>
          <cell r="E1301" t="str">
            <v>M67181-87201</v>
          </cell>
          <cell r="F1301">
            <v>1000</v>
          </cell>
          <cell r="G1301">
            <v>0</v>
          </cell>
          <cell r="H1301" t="str">
            <v>RETAINER DOOR HINGE</v>
          </cell>
        </row>
        <row r="1302">
          <cell r="D1302">
            <v>22704</v>
          </cell>
          <cell r="E1302" t="str">
            <v>M67333-87203</v>
          </cell>
          <cell r="F1302">
            <v>1000</v>
          </cell>
          <cell r="G1302">
            <v>0</v>
          </cell>
          <cell r="H1302" t="str">
            <v>REINFORCEMENT DOOR CHECK</v>
          </cell>
        </row>
        <row r="1303">
          <cell r="D1303">
            <v>22704</v>
          </cell>
          <cell r="E1303" t="str">
            <v>M67435-87205</v>
          </cell>
          <cell r="F1303">
            <v>1000</v>
          </cell>
          <cell r="G1303">
            <v>0</v>
          </cell>
          <cell r="H1303" t="str">
            <v>REAR DOOR LOWER SASH LH/RH</v>
          </cell>
        </row>
        <row r="1304">
          <cell r="D1304">
            <v>22705</v>
          </cell>
          <cell r="E1304" t="str">
            <v>MB 819527</v>
          </cell>
          <cell r="F1304">
            <v>90</v>
          </cell>
          <cell r="G1304">
            <v>0</v>
          </cell>
          <cell r="H1304" t="str">
            <v>SASH REAR DOOR CENTER LH</v>
          </cell>
        </row>
        <row r="1305">
          <cell r="D1305">
            <v>22705</v>
          </cell>
          <cell r="E1305" t="str">
            <v>MB 819528</v>
          </cell>
          <cell r="F1305">
            <v>60</v>
          </cell>
          <cell r="G1305">
            <v>0</v>
          </cell>
          <cell r="H1305" t="str">
            <v>SASH REAR DOOR CENTER RH</v>
          </cell>
        </row>
        <row r="1306">
          <cell r="D1306">
            <v>22705</v>
          </cell>
          <cell r="E1306" t="str">
            <v>MR 106081</v>
          </cell>
          <cell r="F1306">
            <v>90</v>
          </cell>
          <cell r="G1306">
            <v>0</v>
          </cell>
          <cell r="H1306" t="str">
            <v>SASH FRONT DOOR LOWER RR LH</v>
          </cell>
        </row>
        <row r="1307">
          <cell r="D1307">
            <v>22706</v>
          </cell>
          <cell r="E1307" t="str">
            <v>PW 830701 (R)</v>
          </cell>
          <cell r="F1307">
            <v>90</v>
          </cell>
          <cell r="G1307">
            <v>0</v>
          </cell>
          <cell r="H1307" t="str">
            <v>SASH RR DR CENTER LH</v>
          </cell>
        </row>
        <row r="1308">
          <cell r="D1308">
            <v>22706</v>
          </cell>
          <cell r="E1308" t="str">
            <v>PW 830702 (R)</v>
          </cell>
          <cell r="F1308">
            <v>90</v>
          </cell>
          <cell r="G1308">
            <v>0</v>
          </cell>
          <cell r="H1308" t="str">
            <v>SASH RR DR CENTER RH</v>
          </cell>
        </row>
        <row r="1309">
          <cell r="D1309">
            <v>22708</v>
          </cell>
          <cell r="E1309" t="str">
            <v>PW 533079</v>
          </cell>
          <cell r="F1309">
            <v>90</v>
          </cell>
          <cell r="G1309">
            <v>0</v>
          </cell>
          <cell r="H1309" t="str">
            <v>SASH ASSY FR DR RH</v>
          </cell>
        </row>
        <row r="1310">
          <cell r="D1310">
            <v>22708</v>
          </cell>
          <cell r="E1310" t="str">
            <v>PW 533081</v>
          </cell>
          <cell r="F1310">
            <v>90</v>
          </cell>
          <cell r="G1310">
            <v>0</v>
          </cell>
          <cell r="H1310" t="str">
            <v>SASH ASSY RR DR RH</v>
          </cell>
        </row>
        <row r="1311">
          <cell r="D1311">
            <v>22709</v>
          </cell>
          <cell r="E1311" t="str">
            <v>PW 830779</v>
          </cell>
          <cell r="F1311">
            <v>60</v>
          </cell>
          <cell r="G1311">
            <v>0</v>
          </cell>
          <cell r="H1311" t="str">
            <v>SASH ASSY FR DR LH</v>
          </cell>
        </row>
        <row r="1312">
          <cell r="D1312">
            <v>22709</v>
          </cell>
          <cell r="E1312" t="str">
            <v>PW 830780</v>
          </cell>
          <cell r="F1312">
            <v>60</v>
          </cell>
          <cell r="G1312">
            <v>0</v>
          </cell>
          <cell r="H1312" t="str">
            <v>SASH ASSY FR DR RH</v>
          </cell>
        </row>
        <row r="1313">
          <cell r="D1313">
            <v>22709</v>
          </cell>
          <cell r="E1313" t="str">
            <v>PW 830683</v>
          </cell>
          <cell r="F1313">
            <v>60</v>
          </cell>
          <cell r="G1313">
            <v>0</v>
          </cell>
          <cell r="H1313" t="str">
            <v>SASH ASSY RR DR LH</v>
          </cell>
        </row>
        <row r="1314">
          <cell r="D1314">
            <v>22709</v>
          </cell>
          <cell r="E1314" t="str">
            <v>PW 830684</v>
          </cell>
          <cell r="F1314">
            <v>60</v>
          </cell>
          <cell r="G1314">
            <v>0</v>
          </cell>
          <cell r="H1314" t="str">
            <v>SASH ASSY RR DR RH</v>
          </cell>
        </row>
        <row r="1315">
          <cell r="D1315">
            <v>22710</v>
          </cell>
          <cell r="E1315" t="str">
            <v>PW 533078</v>
          </cell>
          <cell r="F1315">
            <v>60</v>
          </cell>
          <cell r="G1315">
            <v>0</v>
          </cell>
          <cell r="H1315" t="str">
            <v>SASH ASSY FR DR LH</v>
          </cell>
        </row>
        <row r="1316">
          <cell r="D1316">
            <v>22710</v>
          </cell>
          <cell r="E1316" t="str">
            <v>PW 533079</v>
          </cell>
          <cell r="F1316">
            <v>30</v>
          </cell>
          <cell r="G1316">
            <v>0</v>
          </cell>
          <cell r="H1316" t="str">
            <v>SASH ASSY FR DR RH</v>
          </cell>
        </row>
        <row r="1317">
          <cell r="D1317">
            <v>22710</v>
          </cell>
          <cell r="E1317" t="str">
            <v>PW 533080</v>
          </cell>
          <cell r="F1317">
            <v>60</v>
          </cell>
          <cell r="G1317">
            <v>0</v>
          </cell>
          <cell r="H1317" t="str">
            <v>SASH ASSY RR DR LH</v>
          </cell>
        </row>
        <row r="1318">
          <cell r="D1318">
            <v>22710</v>
          </cell>
          <cell r="E1318" t="str">
            <v>PW 533081</v>
          </cell>
          <cell r="F1318">
            <v>30</v>
          </cell>
          <cell r="G1318">
            <v>0</v>
          </cell>
          <cell r="H1318" t="str">
            <v>SASH ASSY RR DR RH</v>
          </cell>
        </row>
        <row r="1319">
          <cell r="D1319">
            <v>22711</v>
          </cell>
          <cell r="E1319" t="str">
            <v>M67041-87203</v>
          </cell>
          <cell r="F1319">
            <v>60</v>
          </cell>
          <cell r="G1319">
            <v>0</v>
          </cell>
          <cell r="H1319" t="str">
            <v>FRONT DOOR SASH RH</v>
          </cell>
        </row>
        <row r="1320">
          <cell r="D1320">
            <v>22711</v>
          </cell>
          <cell r="E1320" t="str">
            <v>M67042-87203</v>
          </cell>
          <cell r="F1320">
            <v>60</v>
          </cell>
          <cell r="G1320">
            <v>0</v>
          </cell>
          <cell r="H1320" t="str">
            <v>FRONT DOOR SASH LH</v>
          </cell>
        </row>
        <row r="1321">
          <cell r="D1321">
            <v>22711</v>
          </cell>
          <cell r="E1321" t="str">
            <v>M67043-87204</v>
          </cell>
          <cell r="F1321">
            <v>90</v>
          </cell>
          <cell r="G1321">
            <v>0</v>
          </cell>
          <cell r="H1321" t="str">
            <v>REAR DOOR SASH RH</v>
          </cell>
        </row>
        <row r="1322">
          <cell r="D1322">
            <v>22711</v>
          </cell>
          <cell r="E1322" t="str">
            <v>M67044-87204</v>
          </cell>
          <cell r="F1322">
            <v>90</v>
          </cell>
          <cell r="G1322">
            <v>0</v>
          </cell>
          <cell r="H1322" t="str">
            <v>REAR DOOR SASH LH</v>
          </cell>
        </row>
        <row r="1323">
          <cell r="D1323">
            <v>22711</v>
          </cell>
          <cell r="E1323" t="str">
            <v>M67181-87201</v>
          </cell>
          <cell r="F1323">
            <v>1000</v>
          </cell>
          <cell r="G1323">
            <v>0</v>
          </cell>
          <cell r="H1323" t="str">
            <v>RETAINER DOOR HINGE</v>
          </cell>
        </row>
        <row r="1324">
          <cell r="D1324">
            <v>22711</v>
          </cell>
          <cell r="E1324" t="str">
            <v>M67333-87203</v>
          </cell>
          <cell r="F1324">
            <v>500</v>
          </cell>
          <cell r="G1324">
            <v>0</v>
          </cell>
          <cell r="H1324" t="str">
            <v>REINFORCEMENT DOOR CHECK</v>
          </cell>
        </row>
        <row r="1325">
          <cell r="D1325">
            <v>22712</v>
          </cell>
          <cell r="E1325" t="str">
            <v>MB 819527</v>
          </cell>
          <cell r="F1325">
            <v>120</v>
          </cell>
          <cell r="G1325">
            <v>0</v>
          </cell>
          <cell r="H1325" t="str">
            <v>SASH REAR DOOR CENTER LH</v>
          </cell>
        </row>
        <row r="1326">
          <cell r="D1326">
            <v>22712</v>
          </cell>
          <cell r="E1326" t="str">
            <v>MB 819528</v>
          </cell>
          <cell r="F1326">
            <v>180</v>
          </cell>
          <cell r="G1326">
            <v>0</v>
          </cell>
          <cell r="H1326" t="str">
            <v>SASH REAR DOOR CENTER RH</v>
          </cell>
        </row>
        <row r="1327">
          <cell r="D1327">
            <v>22712</v>
          </cell>
          <cell r="E1327" t="str">
            <v>MR 106081</v>
          </cell>
          <cell r="F1327">
            <v>90</v>
          </cell>
          <cell r="G1327">
            <v>0</v>
          </cell>
          <cell r="H1327" t="str">
            <v>SASH FRONT DOOR LOWER RR LH</v>
          </cell>
        </row>
        <row r="1328">
          <cell r="D1328">
            <v>22712</v>
          </cell>
          <cell r="E1328" t="str">
            <v>MR 106082</v>
          </cell>
          <cell r="F1328">
            <v>90</v>
          </cell>
          <cell r="G1328">
            <v>0</v>
          </cell>
          <cell r="H1328" t="str">
            <v>SASH FRONT DOOR LOWER RR RH</v>
          </cell>
        </row>
        <row r="1329">
          <cell r="D1329">
            <v>22713</v>
          </cell>
          <cell r="E1329" t="str">
            <v>PW 533078</v>
          </cell>
          <cell r="F1329">
            <v>90</v>
          </cell>
          <cell r="G1329">
            <v>0</v>
          </cell>
          <cell r="H1329" t="str">
            <v>SASH ASSY FR DR LH</v>
          </cell>
        </row>
        <row r="1330">
          <cell r="D1330">
            <v>22713</v>
          </cell>
          <cell r="E1330" t="str">
            <v>PW 533080</v>
          </cell>
          <cell r="F1330">
            <v>90</v>
          </cell>
          <cell r="G1330">
            <v>0</v>
          </cell>
          <cell r="H1330" t="str">
            <v>SASH ASSY RR DR LH</v>
          </cell>
        </row>
        <row r="1331">
          <cell r="D1331">
            <v>22714</v>
          </cell>
          <cell r="E1331" t="str">
            <v>PW 830701 (R)</v>
          </cell>
          <cell r="F1331">
            <v>90</v>
          </cell>
          <cell r="G1331">
            <v>0</v>
          </cell>
          <cell r="H1331" t="str">
            <v>SASH RR DR CENTER LH</v>
          </cell>
        </row>
        <row r="1332">
          <cell r="D1332">
            <v>22714</v>
          </cell>
          <cell r="E1332" t="str">
            <v>PW 830702 (R)</v>
          </cell>
          <cell r="F1332">
            <v>90</v>
          </cell>
          <cell r="G1332">
            <v>0</v>
          </cell>
          <cell r="H1332" t="str">
            <v>SASH RR DR CENTER RH</v>
          </cell>
        </row>
        <row r="1333">
          <cell r="D1333">
            <v>22715</v>
          </cell>
          <cell r="E1333" t="str">
            <v>PW 533078</v>
          </cell>
          <cell r="F1333">
            <v>90</v>
          </cell>
          <cell r="G1333">
            <v>0</v>
          </cell>
          <cell r="H1333" t="str">
            <v>SASH ASSY FR DR LH</v>
          </cell>
        </row>
        <row r="1334">
          <cell r="D1334">
            <v>22715</v>
          </cell>
          <cell r="E1334" t="str">
            <v>PW 533080</v>
          </cell>
          <cell r="F1334">
            <v>90</v>
          </cell>
          <cell r="G1334">
            <v>0</v>
          </cell>
          <cell r="H1334" t="str">
            <v>SASH ASSY RR DR LH</v>
          </cell>
        </row>
        <row r="1335">
          <cell r="D1335">
            <v>22716</v>
          </cell>
          <cell r="E1335" t="str">
            <v>PW 533079</v>
          </cell>
          <cell r="F1335">
            <v>90</v>
          </cell>
          <cell r="G1335">
            <v>0</v>
          </cell>
          <cell r="H1335" t="str">
            <v>SASH ASSY FR DR RH</v>
          </cell>
        </row>
        <row r="1336">
          <cell r="D1336">
            <v>22716</v>
          </cell>
          <cell r="E1336" t="str">
            <v>PW 533081</v>
          </cell>
          <cell r="F1336">
            <v>90</v>
          </cell>
          <cell r="G1336">
            <v>0</v>
          </cell>
          <cell r="H1336" t="str">
            <v>SASH ASSY RR DR RH</v>
          </cell>
        </row>
        <row r="1337">
          <cell r="D1337">
            <v>22717</v>
          </cell>
          <cell r="E1337" t="str">
            <v>PW 533078</v>
          </cell>
          <cell r="F1337">
            <v>30</v>
          </cell>
          <cell r="G1337">
            <v>0</v>
          </cell>
          <cell r="H1337" t="str">
            <v>SASH ASSY FR DR LH</v>
          </cell>
        </row>
        <row r="1338">
          <cell r="D1338">
            <v>22717</v>
          </cell>
          <cell r="E1338" t="str">
            <v>PW 533079</v>
          </cell>
          <cell r="F1338">
            <v>60</v>
          </cell>
          <cell r="G1338">
            <v>0</v>
          </cell>
          <cell r="H1338" t="str">
            <v>SASH ASSY FR DR RH</v>
          </cell>
        </row>
        <row r="1339">
          <cell r="D1339">
            <v>22717</v>
          </cell>
          <cell r="E1339" t="str">
            <v>PW 533080</v>
          </cell>
          <cell r="F1339">
            <v>30</v>
          </cell>
          <cell r="G1339">
            <v>0</v>
          </cell>
          <cell r="H1339" t="str">
            <v>SASH ASSY RR DR LH</v>
          </cell>
        </row>
        <row r="1340">
          <cell r="D1340">
            <v>22717</v>
          </cell>
          <cell r="E1340" t="str">
            <v>PW 533081</v>
          </cell>
          <cell r="F1340">
            <v>60</v>
          </cell>
          <cell r="G1340">
            <v>0</v>
          </cell>
          <cell r="H1340" t="str">
            <v>SASH ASSY RR DR RH</v>
          </cell>
        </row>
        <row r="1341">
          <cell r="D1341">
            <v>22718</v>
          </cell>
          <cell r="E1341" t="str">
            <v>PW 830779</v>
          </cell>
          <cell r="F1341">
            <v>60</v>
          </cell>
          <cell r="G1341">
            <v>0</v>
          </cell>
          <cell r="H1341" t="str">
            <v>SASH ASSY FR DR LH</v>
          </cell>
        </row>
        <row r="1342">
          <cell r="D1342">
            <v>22718</v>
          </cell>
          <cell r="E1342" t="str">
            <v>PW 830780</v>
          </cell>
          <cell r="F1342">
            <v>60</v>
          </cell>
          <cell r="G1342">
            <v>0</v>
          </cell>
          <cell r="H1342" t="str">
            <v>SASH ASSY FR DR RH</v>
          </cell>
        </row>
        <row r="1343">
          <cell r="D1343">
            <v>22718</v>
          </cell>
          <cell r="E1343" t="str">
            <v>PW 830683</v>
          </cell>
          <cell r="F1343">
            <v>60</v>
          </cell>
          <cell r="G1343">
            <v>0</v>
          </cell>
          <cell r="H1343" t="str">
            <v>SASH ASSY RR DR LH</v>
          </cell>
        </row>
        <row r="1344">
          <cell r="D1344">
            <v>22718</v>
          </cell>
          <cell r="E1344" t="str">
            <v>PW 830684</v>
          </cell>
          <cell r="F1344">
            <v>60</v>
          </cell>
          <cell r="G1344">
            <v>0</v>
          </cell>
          <cell r="H1344" t="str">
            <v>SASH ASSY RR DR RH</v>
          </cell>
        </row>
        <row r="1345">
          <cell r="D1345">
            <v>22719</v>
          </cell>
          <cell r="E1345" t="str">
            <v>M67041-87203</v>
          </cell>
          <cell r="F1345">
            <v>90</v>
          </cell>
          <cell r="G1345">
            <v>0</v>
          </cell>
          <cell r="H1345" t="str">
            <v>FRONT DOOR SASH RH</v>
          </cell>
        </row>
        <row r="1346">
          <cell r="D1346">
            <v>22719</v>
          </cell>
          <cell r="E1346" t="str">
            <v>M67042-87203</v>
          </cell>
          <cell r="F1346">
            <v>60</v>
          </cell>
          <cell r="G1346">
            <v>0</v>
          </cell>
          <cell r="H1346" t="str">
            <v>FRONT DOOR SASH LH</v>
          </cell>
        </row>
        <row r="1347">
          <cell r="D1347">
            <v>22719</v>
          </cell>
          <cell r="E1347" t="str">
            <v>M67043-87204</v>
          </cell>
          <cell r="F1347">
            <v>90</v>
          </cell>
          <cell r="G1347">
            <v>0</v>
          </cell>
          <cell r="H1347" t="str">
            <v>REAR DOOR SASH RH</v>
          </cell>
        </row>
        <row r="1348">
          <cell r="D1348">
            <v>22719</v>
          </cell>
          <cell r="E1348" t="str">
            <v>M67044-87204</v>
          </cell>
          <cell r="F1348">
            <v>60</v>
          </cell>
          <cell r="G1348">
            <v>0</v>
          </cell>
          <cell r="H1348" t="str">
            <v>REAR DOOR SASH LH</v>
          </cell>
        </row>
        <row r="1349">
          <cell r="D1349">
            <v>22720</v>
          </cell>
          <cell r="E1349" t="str">
            <v>MB 819527</v>
          </cell>
          <cell r="F1349">
            <v>150</v>
          </cell>
          <cell r="G1349">
            <v>0</v>
          </cell>
          <cell r="H1349" t="str">
            <v>SASH REAR DOOR CENTER LH</v>
          </cell>
        </row>
        <row r="1350">
          <cell r="D1350">
            <v>22720</v>
          </cell>
          <cell r="E1350" t="str">
            <v>MB 819528</v>
          </cell>
          <cell r="F1350">
            <v>150</v>
          </cell>
          <cell r="G1350">
            <v>0</v>
          </cell>
          <cell r="H1350" t="str">
            <v>SASH REAR DOOR CENTER RH</v>
          </cell>
        </row>
        <row r="1351">
          <cell r="D1351">
            <v>22720</v>
          </cell>
          <cell r="E1351" t="str">
            <v>MR 106082</v>
          </cell>
          <cell r="F1351">
            <v>90</v>
          </cell>
          <cell r="G1351">
            <v>0</v>
          </cell>
          <cell r="H1351" t="str">
            <v>SASH FRONT DOOR LOWER RR RH</v>
          </cell>
        </row>
        <row r="1352">
          <cell r="D1352">
            <v>22721</v>
          </cell>
          <cell r="E1352" t="str">
            <v>PW 830701 (R)</v>
          </cell>
          <cell r="F1352">
            <v>90</v>
          </cell>
          <cell r="G1352">
            <v>0</v>
          </cell>
          <cell r="H1352" t="str">
            <v>SASH RR DR CENTER LH</v>
          </cell>
        </row>
        <row r="1353">
          <cell r="D1353">
            <v>22721</v>
          </cell>
          <cell r="E1353" t="str">
            <v>PW 830702 (R)</v>
          </cell>
          <cell r="F1353">
            <v>90</v>
          </cell>
          <cell r="G1353">
            <v>0</v>
          </cell>
          <cell r="H1353" t="str">
            <v>SASH RR DR CENTER RH</v>
          </cell>
        </row>
        <row r="1354">
          <cell r="D1354">
            <v>22722</v>
          </cell>
          <cell r="E1354" t="str">
            <v>PW 533078</v>
          </cell>
          <cell r="F1354">
            <v>90</v>
          </cell>
          <cell r="G1354">
            <v>0</v>
          </cell>
          <cell r="H1354" t="str">
            <v>SASH ASSY FR DR LH</v>
          </cell>
        </row>
        <row r="1355">
          <cell r="D1355">
            <v>22722</v>
          </cell>
          <cell r="E1355" t="str">
            <v>PW 533080</v>
          </cell>
          <cell r="F1355">
            <v>90</v>
          </cell>
          <cell r="G1355">
            <v>0</v>
          </cell>
          <cell r="H1355" t="str">
            <v>SASH ASSY RR DR LH</v>
          </cell>
        </row>
        <row r="1356">
          <cell r="D1356">
            <v>22723</v>
          </cell>
          <cell r="E1356" t="str">
            <v>PW 533079</v>
          </cell>
          <cell r="F1356">
            <v>90</v>
          </cell>
          <cell r="G1356">
            <v>0</v>
          </cell>
          <cell r="H1356" t="str">
            <v>SASH ASSY FR DR RH</v>
          </cell>
        </row>
        <row r="1357">
          <cell r="D1357">
            <v>22723</v>
          </cell>
          <cell r="E1357" t="str">
            <v>PW 533081</v>
          </cell>
          <cell r="F1357">
            <v>90</v>
          </cell>
          <cell r="G1357">
            <v>0</v>
          </cell>
          <cell r="H1357" t="str">
            <v>SASH ASSY RR DR RH</v>
          </cell>
        </row>
        <row r="1358">
          <cell r="D1358">
            <v>22724</v>
          </cell>
          <cell r="E1358" t="str">
            <v>MB 819527</v>
          </cell>
          <cell r="F1358">
            <v>150</v>
          </cell>
          <cell r="G1358">
            <v>0</v>
          </cell>
          <cell r="H1358" t="str">
            <v>SASH REAR DOOR CENTER LH</v>
          </cell>
        </row>
        <row r="1359">
          <cell r="D1359">
            <v>22724</v>
          </cell>
          <cell r="E1359" t="str">
            <v>MB 819528</v>
          </cell>
          <cell r="F1359">
            <v>150</v>
          </cell>
          <cell r="G1359">
            <v>0</v>
          </cell>
          <cell r="H1359" t="str">
            <v>SASH REAR DOOR CENTER RH</v>
          </cell>
        </row>
        <row r="1360">
          <cell r="D1360">
            <v>22724</v>
          </cell>
          <cell r="E1360" t="str">
            <v>MR 106081</v>
          </cell>
          <cell r="F1360">
            <v>270</v>
          </cell>
          <cell r="G1360">
            <v>0</v>
          </cell>
          <cell r="H1360" t="str">
            <v>SASH FRONT DOOR LOWER RR LH</v>
          </cell>
        </row>
        <row r="1361">
          <cell r="D1361">
            <v>22724</v>
          </cell>
          <cell r="E1361" t="str">
            <v>MR 106082</v>
          </cell>
          <cell r="F1361">
            <v>270</v>
          </cell>
          <cell r="G1361">
            <v>0</v>
          </cell>
          <cell r="H1361" t="str">
            <v>SASH FRONT DOOR LOWER RR RH</v>
          </cell>
        </row>
        <row r="1362">
          <cell r="D1362">
            <v>22725</v>
          </cell>
          <cell r="E1362" t="str">
            <v>PW 830701 (R)</v>
          </cell>
          <cell r="F1362">
            <v>30</v>
          </cell>
          <cell r="G1362">
            <v>0</v>
          </cell>
          <cell r="H1362" t="str">
            <v>SASH RR DR CENTER LH</v>
          </cell>
        </row>
        <row r="1363">
          <cell r="D1363">
            <v>22725</v>
          </cell>
          <cell r="E1363" t="str">
            <v>PW 830702 (R)</v>
          </cell>
          <cell r="F1363">
            <v>30</v>
          </cell>
          <cell r="G1363">
            <v>0</v>
          </cell>
          <cell r="H1363" t="str">
            <v>SASH RR DR CENTER RH</v>
          </cell>
        </row>
        <row r="1364">
          <cell r="D1364">
            <v>22726</v>
          </cell>
          <cell r="E1364" t="str">
            <v>PW 533078</v>
          </cell>
          <cell r="F1364">
            <v>90</v>
          </cell>
          <cell r="G1364">
            <v>0</v>
          </cell>
          <cell r="H1364" t="str">
            <v>SASH ASSY FR DR LH</v>
          </cell>
        </row>
        <row r="1365">
          <cell r="D1365">
            <v>22726</v>
          </cell>
          <cell r="E1365" t="str">
            <v>PW 533080</v>
          </cell>
          <cell r="F1365">
            <v>90</v>
          </cell>
          <cell r="G1365">
            <v>0</v>
          </cell>
          <cell r="H1365" t="str">
            <v>SASH ASSY RR DR LH</v>
          </cell>
        </row>
        <row r="1366">
          <cell r="D1366">
            <v>22727</v>
          </cell>
          <cell r="E1366" t="str">
            <v>PW 830779</v>
          </cell>
          <cell r="F1366">
            <v>30</v>
          </cell>
          <cell r="G1366">
            <v>0</v>
          </cell>
          <cell r="H1366" t="str">
            <v>SASH ASSY FR DR LH</v>
          </cell>
        </row>
        <row r="1367">
          <cell r="D1367">
            <v>22727</v>
          </cell>
          <cell r="E1367" t="str">
            <v>PW 830780</v>
          </cell>
          <cell r="F1367">
            <v>90</v>
          </cell>
          <cell r="G1367">
            <v>0</v>
          </cell>
          <cell r="H1367" t="str">
            <v>SASH ASSY FR DR RH</v>
          </cell>
        </row>
        <row r="1368">
          <cell r="D1368">
            <v>22727</v>
          </cell>
          <cell r="E1368" t="str">
            <v>PW 830683</v>
          </cell>
          <cell r="F1368">
            <v>90</v>
          </cell>
          <cell r="G1368">
            <v>0</v>
          </cell>
          <cell r="H1368" t="str">
            <v>SASH ASSY RR DR LH</v>
          </cell>
        </row>
        <row r="1369">
          <cell r="D1369">
            <v>22727</v>
          </cell>
          <cell r="E1369" t="str">
            <v>PW 830684</v>
          </cell>
          <cell r="F1369">
            <v>30</v>
          </cell>
          <cell r="G1369">
            <v>0</v>
          </cell>
          <cell r="H1369" t="str">
            <v>SASH ASSY RR DR RH</v>
          </cell>
        </row>
        <row r="1370">
          <cell r="D1370">
            <v>22728</v>
          </cell>
          <cell r="E1370" t="str">
            <v>M67041-87203</v>
          </cell>
          <cell r="F1370">
            <v>60</v>
          </cell>
          <cell r="G1370">
            <v>0</v>
          </cell>
          <cell r="H1370" t="str">
            <v>FRONT DOOR SASH RH</v>
          </cell>
        </row>
        <row r="1371">
          <cell r="D1371">
            <v>22728</v>
          </cell>
          <cell r="E1371" t="str">
            <v>M67042-87203</v>
          </cell>
          <cell r="F1371">
            <v>60</v>
          </cell>
          <cell r="G1371">
            <v>0</v>
          </cell>
          <cell r="H1371" t="str">
            <v>FRONT DOOR SASH LH</v>
          </cell>
        </row>
        <row r="1372">
          <cell r="D1372">
            <v>22728</v>
          </cell>
          <cell r="E1372" t="str">
            <v>M67043-87204</v>
          </cell>
          <cell r="F1372">
            <v>120</v>
          </cell>
          <cell r="G1372">
            <v>0</v>
          </cell>
          <cell r="H1372" t="str">
            <v>REAR DOOR SASH RH</v>
          </cell>
        </row>
        <row r="1373">
          <cell r="D1373">
            <v>22728</v>
          </cell>
          <cell r="E1373" t="str">
            <v>M67044-87204</v>
          </cell>
          <cell r="F1373">
            <v>120</v>
          </cell>
          <cell r="G1373">
            <v>0</v>
          </cell>
          <cell r="H1373" t="str">
            <v>REAR DOOR SASH LH</v>
          </cell>
        </row>
        <row r="1374">
          <cell r="D1374">
            <v>22728</v>
          </cell>
          <cell r="E1374" t="str">
            <v>M67181-87201</v>
          </cell>
          <cell r="F1374">
            <v>2000</v>
          </cell>
          <cell r="G1374">
            <v>0</v>
          </cell>
          <cell r="H1374" t="str">
            <v>RETAINER DOOR HINGE</v>
          </cell>
        </row>
        <row r="1375">
          <cell r="D1375">
            <v>22729</v>
          </cell>
          <cell r="E1375" t="str">
            <v>PW 533079</v>
          </cell>
          <cell r="F1375">
            <v>90</v>
          </cell>
          <cell r="G1375">
            <v>0</v>
          </cell>
          <cell r="H1375" t="str">
            <v>SASH ASSY FR DR RH</v>
          </cell>
        </row>
        <row r="1376">
          <cell r="D1376">
            <v>22729</v>
          </cell>
          <cell r="E1376" t="str">
            <v>PW 533081</v>
          </cell>
          <cell r="F1376">
            <v>90</v>
          </cell>
          <cell r="G1376">
            <v>0</v>
          </cell>
          <cell r="H1376" t="str">
            <v>SASH ASSY RR DR RH</v>
          </cell>
        </row>
        <row r="1377">
          <cell r="D1377">
            <v>22730</v>
          </cell>
          <cell r="E1377" t="str">
            <v>M67041-87203</v>
          </cell>
          <cell r="F1377">
            <v>120</v>
          </cell>
          <cell r="G1377">
            <v>0</v>
          </cell>
          <cell r="H1377" t="str">
            <v>FRONT DOOR SASH RH</v>
          </cell>
        </row>
        <row r="1378">
          <cell r="D1378">
            <v>22730</v>
          </cell>
          <cell r="E1378" t="str">
            <v>M67043-87204</v>
          </cell>
          <cell r="F1378">
            <v>120</v>
          </cell>
          <cell r="G1378">
            <v>0</v>
          </cell>
          <cell r="H1378" t="str">
            <v>REAR DOOR SASH RH</v>
          </cell>
        </row>
        <row r="1379">
          <cell r="D1379">
            <v>22730</v>
          </cell>
          <cell r="E1379" t="str">
            <v>M67044-87204</v>
          </cell>
          <cell r="F1379">
            <v>120</v>
          </cell>
          <cell r="G1379">
            <v>0</v>
          </cell>
          <cell r="H1379" t="str">
            <v>REAR DOOR SASH LH</v>
          </cell>
        </row>
        <row r="1380">
          <cell r="D1380">
            <v>22730</v>
          </cell>
          <cell r="E1380" t="str">
            <v>M67333-87203</v>
          </cell>
          <cell r="F1380">
            <v>500</v>
          </cell>
          <cell r="G1380">
            <v>0</v>
          </cell>
          <cell r="H1380" t="str">
            <v>REINFORCEMENT DOOR CHECK</v>
          </cell>
        </row>
        <row r="1381">
          <cell r="D1381">
            <v>22731</v>
          </cell>
          <cell r="E1381" t="str">
            <v>PW 533079</v>
          </cell>
          <cell r="F1381">
            <v>90</v>
          </cell>
          <cell r="G1381">
            <v>0</v>
          </cell>
          <cell r="H1381" t="str">
            <v>SASH ASSY FR DR RH</v>
          </cell>
        </row>
        <row r="1382">
          <cell r="D1382">
            <v>22731</v>
          </cell>
          <cell r="E1382" t="str">
            <v>PW 533081</v>
          </cell>
          <cell r="F1382">
            <v>90</v>
          </cell>
          <cell r="G1382">
            <v>0</v>
          </cell>
          <cell r="H1382" t="str">
            <v>SASH ASSY RR DR RH</v>
          </cell>
        </row>
        <row r="1383">
          <cell r="D1383">
            <v>22732</v>
          </cell>
          <cell r="E1383" t="str">
            <v>PW 533078</v>
          </cell>
          <cell r="F1383">
            <v>90</v>
          </cell>
          <cell r="G1383">
            <v>0</v>
          </cell>
          <cell r="H1383" t="str">
            <v>SASH ASSY FR DR LH</v>
          </cell>
        </row>
        <row r="1384">
          <cell r="D1384">
            <v>22732</v>
          </cell>
          <cell r="E1384" t="str">
            <v>PW 533080</v>
          </cell>
          <cell r="F1384">
            <v>90</v>
          </cell>
          <cell r="G1384">
            <v>0</v>
          </cell>
          <cell r="H1384" t="str">
            <v>SASH ASSY RR DR LH</v>
          </cell>
        </row>
        <row r="1385">
          <cell r="D1385">
            <v>22733</v>
          </cell>
          <cell r="E1385" t="str">
            <v>PW 830779</v>
          </cell>
          <cell r="F1385">
            <v>60</v>
          </cell>
          <cell r="G1385">
            <v>0</v>
          </cell>
          <cell r="H1385" t="str">
            <v>SASH ASSY FR DR LH</v>
          </cell>
        </row>
        <row r="1386">
          <cell r="D1386">
            <v>22733</v>
          </cell>
          <cell r="E1386" t="str">
            <v>PW 830780</v>
          </cell>
          <cell r="F1386">
            <v>60</v>
          </cell>
          <cell r="G1386">
            <v>0</v>
          </cell>
          <cell r="H1386" t="str">
            <v>SASH ASSY FR DR RH</v>
          </cell>
        </row>
        <row r="1387">
          <cell r="D1387">
            <v>22733</v>
          </cell>
          <cell r="E1387" t="str">
            <v>PW 830683</v>
          </cell>
          <cell r="F1387">
            <v>60</v>
          </cell>
          <cell r="G1387">
            <v>0</v>
          </cell>
          <cell r="H1387" t="str">
            <v>SASH ASSY RR DR LH</v>
          </cell>
        </row>
        <row r="1388">
          <cell r="D1388">
            <v>22733</v>
          </cell>
          <cell r="E1388" t="str">
            <v>PW 830684</v>
          </cell>
          <cell r="F1388">
            <v>60</v>
          </cell>
          <cell r="G1388">
            <v>0</v>
          </cell>
          <cell r="H1388" t="str">
            <v>SASH ASSY RR DR RH</v>
          </cell>
        </row>
        <row r="1389">
          <cell r="D1389">
            <v>22735</v>
          </cell>
          <cell r="E1389" t="str">
            <v>MB 819527</v>
          </cell>
          <cell r="F1389">
            <v>180</v>
          </cell>
          <cell r="G1389">
            <v>0</v>
          </cell>
          <cell r="H1389" t="str">
            <v>SASH REAR DOOR CENTER LH</v>
          </cell>
        </row>
        <row r="1390">
          <cell r="D1390">
            <v>22735</v>
          </cell>
          <cell r="E1390" t="str">
            <v>MB 819528</v>
          </cell>
          <cell r="F1390">
            <v>120</v>
          </cell>
          <cell r="G1390">
            <v>0</v>
          </cell>
          <cell r="H1390" t="str">
            <v>SASH REAR DOOR CENTER RH</v>
          </cell>
        </row>
        <row r="1391">
          <cell r="D1391">
            <v>22735</v>
          </cell>
          <cell r="E1391" t="str">
            <v>MR 106081</v>
          </cell>
          <cell r="F1391">
            <v>90</v>
          </cell>
          <cell r="G1391">
            <v>0</v>
          </cell>
          <cell r="H1391" t="str">
            <v>SASH FRONT DOOR LOWER RR LH</v>
          </cell>
        </row>
        <row r="1392">
          <cell r="D1392">
            <v>22735</v>
          </cell>
          <cell r="E1392" t="str">
            <v>MR 106082</v>
          </cell>
          <cell r="F1392">
            <v>180</v>
          </cell>
          <cell r="G1392">
            <v>0</v>
          </cell>
          <cell r="H1392" t="str">
            <v>SASH FRONT DOOR LOWER RR RH</v>
          </cell>
        </row>
        <row r="1393">
          <cell r="D1393">
            <v>22737</v>
          </cell>
          <cell r="E1393" t="str">
            <v>PW 533078</v>
          </cell>
          <cell r="F1393">
            <v>90</v>
          </cell>
          <cell r="G1393">
            <v>0</v>
          </cell>
          <cell r="H1393" t="str">
            <v>SASH ASSY FR DR LH</v>
          </cell>
        </row>
        <row r="1394">
          <cell r="D1394">
            <v>22737</v>
          </cell>
          <cell r="E1394" t="str">
            <v>PW 533080</v>
          </cell>
          <cell r="F1394">
            <v>90</v>
          </cell>
          <cell r="G1394">
            <v>0</v>
          </cell>
          <cell r="H1394" t="str">
            <v>SASH ASSY RR DR LH</v>
          </cell>
        </row>
        <row r="1395">
          <cell r="D1395">
            <v>22738</v>
          </cell>
          <cell r="E1395" t="str">
            <v>PW 533079</v>
          </cell>
          <cell r="F1395">
            <v>90</v>
          </cell>
          <cell r="G1395">
            <v>0</v>
          </cell>
          <cell r="H1395" t="str">
            <v>SASH ASSY FR DR RH</v>
          </cell>
        </row>
        <row r="1396">
          <cell r="D1396">
            <v>22738</v>
          </cell>
          <cell r="E1396" t="str">
            <v>PW 533081</v>
          </cell>
          <cell r="F1396">
            <v>90</v>
          </cell>
          <cell r="G1396">
            <v>0</v>
          </cell>
          <cell r="H1396" t="str">
            <v>SASH ASSY RR DR RH</v>
          </cell>
        </row>
        <row r="1397">
          <cell r="D1397">
            <v>22739</v>
          </cell>
          <cell r="E1397" t="str">
            <v>PW 533078</v>
          </cell>
          <cell r="F1397">
            <v>60</v>
          </cell>
          <cell r="G1397">
            <v>0</v>
          </cell>
          <cell r="H1397" t="str">
            <v>SASH ASSY FR DR LH</v>
          </cell>
        </row>
        <row r="1398">
          <cell r="D1398">
            <v>22739</v>
          </cell>
          <cell r="E1398" t="str">
            <v>PW 533079</v>
          </cell>
          <cell r="F1398">
            <v>30</v>
          </cell>
          <cell r="G1398">
            <v>0</v>
          </cell>
          <cell r="H1398" t="str">
            <v>SASH ASSY FR DR RH</v>
          </cell>
        </row>
        <row r="1399">
          <cell r="D1399">
            <v>22739</v>
          </cell>
          <cell r="E1399" t="str">
            <v>PW 533080</v>
          </cell>
          <cell r="F1399">
            <v>90</v>
          </cell>
          <cell r="G1399">
            <v>0</v>
          </cell>
          <cell r="H1399" t="str">
            <v>SASH ASSY RR DR LH</v>
          </cell>
        </row>
        <row r="1400">
          <cell r="D1400">
            <v>22740</v>
          </cell>
          <cell r="E1400" t="str">
            <v>PW 830779</v>
          </cell>
          <cell r="F1400">
            <v>90</v>
          </cell>
          <cell r="G1400">
            <v>0</v>
          </cell>
          <cell r="H1400" t="str">
            <v>SASH ASSY FR DR LH</v>
          </cell>
        </row>
        <row r="1401">
          <cell r="D1401">
            <v>22740</v>
          </cell>
          <cell r="E1401" t="str">
            <v>PW 830780</v>
          </cell>
          <cell r="F1401">
            <v>60</v>
          </cell>
          <cell r="G1401">
            <v>0</v>
          </cell>
          <cell r="H1401" t="str">
            <v>SASH ASSY FR DR RH</v>
          </cell>
        </row>
        <row r="1402">
          <cell r="D1402">
            <v>22740</v>
          </cell>
          <cell r="E1402" t="str">
            <v>PW 830683</v>
          </cell>
          <cell r="F1402">
            <v>60</v>
          </cell>
          <cell r="G1402">
            <v>0</v>
          </cell>
          <cell r="H1402" t="str">
            <v>SASH ASSY RR DR LH</v>
          </cell>
        </row>
        <row r="1403">
          <cell r="D1403">
            <v>22740</v>
          </cell>
          <cell r="E1403" t="str">
            <v>PW 830684</v>
          </cell>
          <cell r="F1403">
            <v>60</v>
          </cell>
          <cell r="G1403">
            <v>0</v>
          </cell>
          <cell r="H1403" t="str">
            <v>SASH ASSY RR DR RH</v>
          </cell>
        </row>
        <row r="1404">
          <cell r="D1404">
            <v>22741</v>
          </cell>
          <cell r="E1404" t="str">
            <v>MB 819527</v>
          </cell>
          <cell r="F1404">
            <v>270</v>
          </cell>
          <cell r="G1404">
            <v>0</v>
          </cell>
          <cell r="H1404" t="str">
            <v>SASH REAR DOOR CENTER LH</v>
          </cell>
        </row>
        <row r="1405">
          <cell r="D1405">
            <v>22741</v>
          </cell>
          <cell r="E1405" t="str">
            <v>MB 819528</v>
          </cell>
          <cell r="F1405">
            <v>210</v>
          </cell>
          <cell r="G1405">
            <v>0</v>
          </cell>
          <cell r="H1405" t="str">
            <v>SASH REAR DOOR CENTER RH</v>
          </cell>
        </row>
        <row r="1406">
          <cell r="D1406">
            <v>22742</v>
          </cell>
          <cell r="E1406" t="str">
            <v>PW 830701 (R)</v>
          </cell>
          <cell r="F1406">
            <v>150</v>
          </cell>
          <cell r="G1406">
            <v>0</v>
          </cell>
          <cell r="H1406" t="str">
            <v>SASH RR DR CENTER LH</v>
          </cell>
        </row>
        <row r="1407">
          <cell r="D1407">
            <v>22742</v>
          </cell>
          <cell r="E1407" t="str">
            <v>PW 830702 (R)</v>
          </cell>
          <cell r="F1407">
            <v>150</v>
          </cell>
          <cell r="G1407">
            <v>0</v>
          </cell>
          <cell r="H1407" t="str">
            <v>SASH RR DR CENTER RH</v>
          </cell>
        </row>
        <row r="1408">
          <cell r="D1408">
            <v>22743</v>
          </cell>
          <cell r="E1408" t="str">
            <v>M67041-87203</v>
          </cell>
          <cell r="F1408">
            <v>30</v>
          </cell>
          <cell r="G1408">
            <v>0</v>
          </cell>
          <cell r="H1408" t="str">
            <v>FRONT DOOR SASH RH</v>
          </cell>
        </row>
        <row r="1409">
          <cell r="D1409">
            <v>22743</v>
          </cell>
          <cell r="E1409" t="str">
            <v>M67042-87203</v>
          </cell>
          <cell r="F1409">
            <v>150</v>
          </cell>
          <cell r="G1409">
            <v>0</v>
          </cell>
          <cell r="H1409" t="str">
            <v>FRONT DOOR SASH LH</v>
          </cell>
        </row>
        <row r="1410">
          <cell r="D1410">
            <v>22743</v>
          </cell>
          <cell r="E1410" t="str">
            <v>M67043-87204</v>
          </cell>
          <cell r="F1410">
            <v>60</v>
          </cell>
          <cell r="G1410">
            <v>0</v>
          </cell>
          <cell r="H1410" t="str">
            <v>REAR DOOR SASH RH</v>
          </cell>
        </row>
        <row r="1411">
          <cell r="D1411">
            <v>22743</v>
          </cell>
          <cell r="E1411" t="str">
            <v>M67044-87204</v>
          </cell>
          <cell r="F1411">
            <v>60</v>
          </cell>
          <cell r="G1411">
            <v>0</v>
          </cell>
          <cell r="H1411" t="str">
            <v>REAR DOOR SASH LH</v>
          </cell>
        </row>
        <row r="1412">
          <cell r="D1412">
            <v>22743</v>
          </cell>
          <cell r="E1412" t="str">
            <v>M67181-87201</v>
          </cell>
          <cell r="F1412">
            <v>1000</v>
          </cell>
          <cell r="G1412">
            <v>0</v>
          </cell>
          <cell r="H1412" t="str">
            <v>RETAINER DOOR HINGE</v>
          </cell>
        </row>
        <row r="1413">
          <cell r="D1413">
            <v>22744</v>
          </cell>
          <cell r="E1413" t="str">
            <v>PW 533078</v>
          </cell>
          <cell r="F1413">
            <v>30</v>
          </cell>
          <cell r="G1413">
            <v>0</v>
          </cell>
          <cell r="H1413" t="str">
            <v>SASH ASSY FR DR LH</v>
          </cell>
        </row>
        <row r="1414">
          <cell r="D1414">
            <v>22744</v>
          </cell>
          <cell r="E1414" t="str">
            <v>PW 533079</v>
          </cell>
          <cell r="F1414">
            <v>60</v>
          </cell>
          <cell r="G1414">
            <v>0</v>
          </cell>
          <cell r="H1414" t="str">
            <v>SASH ASSY FR DR RH</v>
          </cell>
        </row>
        <row r="1415">
          <cell r="D1415">
            <v>22744</v>
          </cell>
          <cell r="E1415" t="str">
            <v>PW 533081</v>
          </cell>
          <cell r="F1415">
            <v>90</v>
          </cell>
          <cell r="G1415">
            <v>0</v>
          </cell>
          <cell r="H1415" t="str">
            <v>SASH ASSY RR DR RH</v>
          </cell>
        </row>
        <row r="1416">
          <cell r="D1416">
            <v>22745</v>
          </cell>
          <cell r="E1416" t="str">
            <v>PW 533078</v>
          </cell>
          <cell r="F1416">
            <v>60</v>
          </cell>
          <cell r="G1416">
            <v>0</v>
          </cell>
          <cell r="H1416" t="str">
            <v>SASH ASSY FR DR LH</v>
          </cell>
        </row>
        <row r="1417">
          <cell r="D1417">
            <v>22745</v>
          </cell>
          <cell r="E1417" t="str">
            <v>PW 533079</v>
          </cell>
          <cell r="F1417">
            <v>60</v>
          </cell>
          <cell r="G1417">
            <v>0</v>
          </cell>
          <cell r="H1417" t="str">
            <v>SASH ASSY FR DR RH</v>
          </cell>
        </row>
        <row r="1418">
          <cell r="D1418">
            <v>22745</v>
          </cell>
          <cell r="E1418" t="str">
            <v>PW 533080</v>
          </cell>
          <cell r="F1418">
            <v>60</v>
          </cell>
          <cell r="G1418">
            <v>0</v>
          </cell>
          <cell r="H1418" t="str">
            <v>SASH ASSY RR DR LH</v>
          </cell>
        </row>
        <row r="1419">
          <cell r="D1419">
            <v>22745</v>
          </cell>
          <cell r="E1419" t="str">
            <v>PW 533081</v>
          </cell>
          <cell r="F1419">
            <v>60</v>
          </cell>
          <cell r="G1419">
            <v>0</v>
          </cell>
          <cell r="H1419" t="str">
            <v>SASH ASSY RR DR RH</v>
          </cell>
        </row>
        <row r="1420">
          <cell r="D1420">
            <v>22746</v>
          </cell>
          <cell r="E1420" t="str">
            <v>PW 830779</v>
          </cell>
          <cell r="F1420">
            <v>30</v>
          </cell>
          <cell r="G1420">
            <v>0</v>
          </cell>
          <cell r="H1420" t="str">
            <v>SASH ASSY FR DR LH</v>
          </cell>
        </row>
        <row r="1421">
          <cell r="D1421">
            <v>22746</v>
          </cell>
          <cell r="E1421" t="str">
            <v>PW 830780</v>
          </cell>
          <cell r="F1421">
            <v>30</v>
          </cell>
          <cell r="G1421">
            <v>0</v>
          </cell>
          <cell r="H1421" t="str">
            <v>SASH ASSY FR DR RH</v>
          </cell>
        </row>
        <row r="1422">
          <cell r="D1422">
            <v>22746</v>
          </cell>
          <cell r="E1422" t="str">
            <v>PW 830683</v>
          </cell>
          <cell r="F1422">
            <v>30</v>
          </cell>
          <cell r="G1422">
            <v>0</v>
          </cell>
          <cell r="H1422" t="str">
            <v>SASH ASSY RR DR LH</v>
          </cell>
        </row>
        <row r="1423">
          <cell r="D1423">
            <v>22746</v>
          </cell>
          <cell r="E1423" t="str">
            <v>PW 830684</v>
          </cell>
          <cell r="F1423">
            <v>30</v>
          </cell>
          <cell r="G1423">
            <v>0</v>
          </cell>
          <cell r="H1423" t="str">
            <v>SASH ASSY RR DR RH</v>
          </cell>
        </row>
        <row r="1424">
          <cell r="D1424">
            <v>22747</v>
          </cell>
          <cell r="E1424" t="str">
            <v>PW 830779</v>
          </cell>
          <cell r="F1424">
            <v>30</v>
          </cell>
          <cell r="G1424">
            <v>0</v>
          </cell>
          <cell r="H1424" t="str">
            <v>SASH ASSY FR DR LH</v>
          </cell>
        </row>
        <row r="1425">
          <cell r="D1425">
            <v>22747</v>
          </cell>
          <cell r="E1425" t="str">
            <v>PW 830780</v>
          </cell>
          <cell r="F1425">
            <v>30</v>
          </cell>
          <cell r="G1425">
            <v>0</v>
          </cell>
          <cell r="H1425" t="str">
            <v>SASH ASSY FR DR RH</v>
          </cell>
        </row>
        <row r="1426">
          <cell r="D1426">
            <v>22747</v>
          </cell>
          <cell r="E1426" t="str">
            <v>PW 830683</v>
          </cell>
          <cell r="F1426">
            <v>30</v>
          </cell>
          <cell r="G1426">
            <v>0</v>
          </cell>
          <cell r="H1426" t="str">
            <v>SASH ASSY RR DR LH</v>
          </cell>
        </row>
        <row r="1427">
          <cell r="D1427">
            <v>22747</v>
          </cell>
          <cell r="E1427" t="str">
            <v>PW 830684</v>
          </cell>
          <cell r="F1427">
            <v>60</v>
          </cell>
          <cell r="G1427">
            <v>0</v>
          </cell>
          <cell r="H1427" t="str">
            <v>SASH ASSY RR DR RH</v>
          </cell>
        </row>
        <row r="1428">
          <cell r="D1428">
            <v>22748</v>
          </cell>
          <cell r="E1428" t="str">
            <v>MB 819528</v>
          </cell>
          <cell r="F1428">
            <v>60</v>
          </cell>
          <cell r="G1428">
            <v>0</v>
          </cell>
          <cell r="H1428" t="str">
            <v>SASH REAR DOOR CENTER RH</v>
          </cell>
        </row>
        <row r="1429">
          <cell r="D1429">
            <v>22748</v>
          </cell>
          <cell r="E1429" t="str">
            <v>MR 106081</v>
          </cell>
          <cell r="F1429">
            <v>90</v>
          </cell>
          <cell r="G1429">
            <v>0</v>
          </cell>
          <cell r="H1429" t="str">
            <v>SASH FRONT DOOR LOWER RR LH</v>
          </cell>
        </row>
        <row r="1430">
          <cell r="D1430">
            <v>22748</v>
          </cell>
          <cell r="E1430" t="str">
            <v>MR 106082</v>
          </cell>
          <cell r="F1430">
            <v>90</v>
          </cell>
          <cell r="G1430">
            <v>0</v>
          </cell>
          <cell r="H1430" t="str">
            <v>SASH FRONT DOOR LOWER RR RH</v>
          </cell>
        </row>
        <row r="1431">
          <cell r="D1431">
            <v>22749</v>
          </cell>
          <cell r="E1431" t="str">
            <v>MB 819527</v>
          </cell>
          <cell r="F1431">
            <v>90</v>
          </cell>
          <cell r="G1431">
            <v>0</v>
          </cell>
          <cell r="H1431" t="str">
            <v>SASH REAR DOOR CENTER LH</v>
          </cell>
        </row>
        <row r="1432">
          <cell r="D1432">
            <v>22749</v>
          </cell>
          <cell r="E1432" t="str">
            <v>MB 819528</v>
          </cell>
          <cell r="F1432">
            <v>150</v>
          </cell>
          <cell r="G1432">
            <v>0</v>
          </cell>
          <cell r="H1432" t="str">
            <v>SASH REAR DOOR CENTER RH</v>
          </cell>
        </row>
        <row r="1433">
          <cell r="D1433">
            <v>22749</v>
          </cell>
          <cell r="E1433" t="str">
            <v>MR 106081</v>
          </cell>
          <cell r="F1433">
            <v>270</v>
          </cell>
          <cell r="G1433">
            <v>0</v>
          </cell>
          <cell r="H1433" t="str">
            <v>SASH FRONT DOOR LOWER RR LH</v>
          </cell>
        </row>
        <row r="1434">
          <cell r="D1434">
            <v>22749</v>
          </cell>
          <cell r="E1434" t="str">
            <v>MR 106082</v>
          </cell>
          <cell r="F1434">
            <v>180</v>
          </cell>
          <cell r="G1434">
            <v>0</v>
          </cell>
          <cell r="H1434" t="str">
            <v>SASH FRONT DOOR LOWER RR RH</v>
          </cell>
        </row>
        <row r="1435">
          <cell r="D1435">
            <v>22750</v>
          </cell>
          <cell r="E1435" t="str">
            <v>PW 830701 (R)</v>
          </cell>
          <cell r="F1435">
            <v>60</v>
          </cell>
          <cell r="G1435">
            <v>0</v>
          </cell>
          <cell r="H1435" t="str">
            <v>SASH RR DR CENTER LH</v>
          </cell>
        </row>
        <row r="1436">
          <cell r="D1436">
            <v>22750</v>
          </cell>
          <cell r="E1436" t="str">
            <v>PW 830702 (R)</v>
          </cell>
          <cell r="F1436">
            <v>60</v>
          </cell>
          <cell r="G1436">
            <v>0</v>
          </cell>
          <cell r="H1436" t="str">
            <v>SASH RR DR CENTER RH</v>
          </cell>
        </row>
        <row r="1437">
          <cell r="D1437">
            <v>22751</v>
          </cell>
          <cell r="E1437" t="str">
            <v>PW 533078</v>
          </cell>
          <cell r="F1437">
            <v>90</v>
          </cell>
          <cell r="G1437">
            <v>0</v>
          </cell>
          <cell r="H1437" t="str">
            <v>SASH ASSY FR DR LH</v>
          </cell>
        </row>
        <row r="1438">
          <cell r="D1438">
            <v>22751</v>
          </cell>
          <cell r="E1438" t="str">
            <v>PW 533080</v>
          </cell>
          <cell r="F1438">
            <v>90</v>
          </cell>
          <cell r="G1438">
            <v>0</v>
          </cell>
          <cell r="H1438" t="str">
            <v>SASH ASSY RR DR LH</v>
          </cell>
        </row>
        <row r="1439">
          <cell r="D1439">
            <v>22752</v>
          </cell>
          <cell r="E1439" t="str">
            <v>PW 533079</v>
          </cell>
          <cell r="F1439">
            <v>90</v>
          </cell>
          <cell r="G1439">
            <v>0</v>
          </cell>
          <cell r="H1439" t="str">
            <v>SASH ASSY FR DR RH</v>
          </cell>
        </row>
        <row r="1440">
          <cell r="D1440">
            <v>22752</v>
          </cell>
          <cell r="E1440" t="str">
            <v>PW 533081</v>
          </cell>
          <cell r="F1440">
            <v>90</v>
          </cell>
          <cell r="G1440">
            <v>0</v>
          </cell>
          <cell r="H1440" t="str">
            <v>SASH ASSY RR DR RH</v>
          </cell>
        </row>
        <row r="1441">
          <cell r="D1441">
            <v>22753</v>
          </cell>
          <cell r="E1441" t="str">
            <v>PW 830779</v>
          </cell>
          <cell r="F1441">
            <v>60</v>
          </cell>
          <cell r="G1441">
            <v>0</v>
          </cell>
          <cell r="H1441" t="str">
            <v>SASH ASSY FR DR LH</v>
          </cell>
        </row>
        <row r="1442">
          <cell r="D1442">
            <v>22753</v>
          </cell>
          <cell r="E1442" t="str">
            <v>PW 830780</v>
          </cell>
          <cell r="F1442">
            <v>90</v>
          </cell>
          <cell r="G1442">
            <v>0</v>
          </cell>
          <cell r="H1442" t="str">
            <v>SASH ASSY FR DR RH</v>
          </cell>
        </row>
        <row r="1443">
          <cell r="D1443">
            <v>22753</v>
          </cell>
          <cell r="E1443" t="str">
            <v>PW 830683</v>
          </cell>
          <cell r="F1443">
            <v>60</v>
          </cell>
          <cell r="G1443">
            <v>0</v>
          </cell>
          <cell r="H1443" t="str">
            <v>SASH ASSY RR DR LH</v>
          </cell>
        </row>
        <row r="1444">
          <cell r="D1444">
            <v>22753</v>
          </cell>
          <cell r="E1444" t="str">
            <v>PW 830684</v>
          </cell>
          <cell r="F1444">
            <v>60</v>
          </cell>
          <cell r="G1444">
            <v>0</v>
          </cell>
          <cell r="H1444" t="str">
            <v>SASH ASSY RR DR RH</v>
          </cell>
        </row>
        <row r="1445">
          <cell r="D1445">
            <v>22754</v>
          </cell>
          <cell r="E1445" t="str">
            <v>PW 533079</v>
          </cell>
          <cell r="F1445">
            <v>90</v>
          </cell>
          <cell r="G1445">
            <v>0</v>
          </cell>
          <cell r="H1445" t="str">
            <v>SASH ASSY FR DR RH</v>
          </cell>
        </row>
        <row r="1446">
          <cell r="D1446">
            <v>22754</v>
          </cell>
          <cell r="E1446" t="str">
            <v>PW 533081</v>
          </cell>
          <cell r="F1446">
            <v>90</v>
          </cell>
          <cell r="G1446">
            <v>0</v>
          </cell>
          <cell r="H1446" t="str">
            <v>SASH ASSY RR DR RH</v>
          </cell>
        </row>
        <row r="1447">
          <cell r="D1447">
            <v>22755</v>
          </cell>
          <cell r="E1447" t="str">
            <v>PW 533078</v>
          </cell>
          <cell r="F1447">
            <v>90</v>
          </cell>
          <cell r="G1447">
            <v>0</v>
          </cell>
          <cell r="H1447" t="str">
            <v>SASH ASSY FR DR LH</v>
          </cell>
        </row>
        <row r="1448">
          <cell r="D1448">
            <v>22755</v>
          </cell>
          <cell r="E1448" t="str">
            <v>PW 533080</v>
          </cell>
          <cell r="F1448">
            <v>90</v>
          </cell>
          <cell r="G1448">
            <v>0</v>
          </cell>
          <cell r="H1448" t="str">
            <v>SASH ASSY RR DR LH</v>
          </cell>
        </row>
        <row r="1449">
          <cell r="D1449">
            <v>22757</v>
          </cell>
          <cell r="E1449" t="str">
            <v>M67041-87203</v>
          </cell>
          <cell r="F1449">
            <v>90</v>
          </cell>
          <cell r="G1449">
            <v>0</v>
          </cell>
          <cell r="H1449" t="str">
            <v>FRONT DOOR SASH RH</v>
          </cell>
        </row>
        <row r="1450">
          <cell r="D1450">
            <v>22757</v>
          </cell>
          <cell r="E1450" t="str">
            <v>M67042-87203</v>
          </cell>
          <cell r="F1450">
            <v>90</v>
          </cell>
          <cell r="G1450">
            <v>0</v>
          </cell>
          <cell r="H1450" t="str">
            <v>FRONT DOOR SASH LH</v>
          </cell>
        </row>
        <row r="1451">
          <cell r="D1451">
            <v>22757</v>
          </cell>
          <cell r="E1451" t="str">
            <v>M67043-87204</v>
          </cell>
          <cell r="F1451">
            <v>60</v>
          </cell>
          <cell r="G1451">
            <v>0</v>
          </cell>
          <cell r="H1451" t="str">
            <v>REAR DOOR SASH RH</v>
          </cell>
        </row>
        <row r="1452">
          <cell r="D1452">
            <v>22757</v>
          </cell>
          <cell r="E1452" t="str">
            <v>M67044-87204</v>
          </cell>
          <cell r="F1452">
            <v>60</v>
          </cell>
          <cell r="G1452">
            <v>0</v>
          </cell>
          <cell r="H1452" t="str">
            <v>REAR DOOR SASH LH</v>
          </cell>
        </row>
        <row r="1453">
          <cell r="D1453">
            <v>22757</v>
          </cell>
          <cell r="E1453" t="str">
            <v>M67181-87201</v>
          </cell>
          <cell r="F1453">
            <v>1000</v>
          </cell>
          <cell r="G1453">
            <v>0</v>
          </cell>
          <cell r="H1453" t="str">
            <v>RETAINER DOOR HINGE</v>
          </cell>
        </row>
        <row r="1454">
          <cell r="D1454">
            <v>22757</v>
          </cell>
          <cell r="E1454" t="str">
            <v>M67435-87205</v>
          </cell>
          <cell r="F1454">
            <v>1000</v>
          </cell>
          <cell r="G1454">
            <v>0</v>
          </cell>
          <cell r="H1454" t="str">
            <v>REAR DOOR LOWER SASH LH/RH</v>
          </cell>
        </row>
        <row r="1455">
          <cell r="D1455">
            <v>22758</v>
          </cell>
          <cell r="E1455" t="str">
            <v>M67041-87203</v>
          </cell>
          <cell r="F1455">
            <v>90</v>
          </cell>
          <cell r="G1455">
            <v>0</v>
          </cell>
          <cell r="H1455" t="str">
            <v>FRONT DOOR SASH RH</v>
          </cell>
        </row>
        <row r="1456">
          <cell r="D1456">
            <v>22758</v>
          </cell>
          <cell r="E1456" t="str">
            <v>M67042-87203</v>
          </cell>
          <cell r="F1456">
            <v>90</v>
          </cell>
          <cell r="G1456">
            <v>0</v>
          </cell>
          <cell r="H1456" t="str">
            <v>FRONT DOOR SASH LH</v>
          </cell>
        </row>
        <row r="1457">
          <cell r="D1457">
            <v>22758</v>
          </cell>
          <cell r="E1457" t="str">
            <v>M67043-87204</v>
          </cell>
          <cell r="F1457">
            <v>60</v>
          </cell>
          <cell r="G1457">
            <v>0</v>
          </cell>
          <cell r="H1457" t="str">
            <v>REAR DOOR SASH RH</v>
          </cell>
        </row>
        <row r="1458">
          <cell r="D1458">
            <v>22758</v>
          </cell>
          <cell r="E1458" t="str">
            <v>M67044-87204</v>
          </cell>
          <cell r="F1458">
            <v>60</v>
          </cell>
          <cell r="G1458">
            <v>0</v>
          </cell>
          <cell r="H1458" t="str">
            <v>REAR DOOR SASH LH</v>
          </cell>
        </row>
        <row r="1459">
          <cell r="D1459">
            <v>22758</v>
          </cell>
          <cell r="E1459" t="str">
            <v>M67333-87203</v>
          </cell>
          <cell r="F1459">
            <v>1000</v>
          </cell>
          <cell r="G1459">
            <v>0</v>
          </cell>
          <cell r="H1459" t="str">
            <v>REINFORCEMENT DOOR CHECK</v>
          </cell>
        </row>
        <row r="1460">
          <cell r="D1460">
            <v>22759</v>
          </cell>
          <cell r="E1460" t="str">
            <v>PW 533079</v>
          </cell>
          <cell r="F1460">
            <v>90</v>
          </cell>
          <cell r="G1460">
            <v>0</v>
          </cell>
          <cell r="H1460" t="str">
            <v>SASH ASSY FR DR RH</v>
          </cell>
        </row>
        <row r="1461">
          <cell r="D1461">
            <v>22759</v>
          </cell>
          <cell r="E1461" t="str">
            <v>PW 533081</v>
          </cell>
          <cell r="F1461">
            <v>90</v>
          </cell>
          <cell r="G1461">
            <v>0</v>
          </cell>
          <cell r="H1461" t="str">
            <v>SASH ASSY RR DR RH</v>
          </cell>
        </row>
        <row r="1462">
          <cell r="D1462">
            <v>22760</v>
          </cell>
          <cell r="E1462" t="str">
            <v>PW 533078</v>
          </cell>
          <cell r="F1462">
            <v>60</v>
          </cell>
          <cell r="G1462">
            <v>0</v>
          </cell>
          <cell r="H1462" t="str">
            <v>SASH ASSY FR DR LH</v>
          </cell>
        </row>
        <row r="1463">
          <cell r="D1463">
            <v>22760</v>
          </cell>
          <cell r="E1463" t="str">
            <v>PW 533079</v>
          </cell>
          <cell r="F1463">
            <v>30</v>
          </cell>
          <cell r="G1463">
            <v>0</v>
          </cell>
          <cell r="H1463" t="str">
            <v>SASH ASSY FR DR RH</v>
          </cell>
        </row>
        <row r="1464">
          <cell r="D1464">
            <v>22760</v>
          </cell>
          <cell r="E1464" t="str">
            <v>PW 533080</v>
          </cell>
          <cell r="F1464">
            <v>90</v>
          </cell>
          <cell r="G1464">
            <v>0</v>
          </cell>
          <cell r="H1464" t="str">
            <v>SASH ASSY RR DR LH</v>
          </cell>
        </row>
        <row r="1465">
          <cell r="D1465">
            <v>22761</v>
          </cell>
          <cell r="E1465" t="str">
            <v>PW 830779</v>
          </cell>
          <cell r="F1465">
            <v>30</v>
          </cell>
          <cell r="G1465">
            <v>0</v>
          </cell>
          <cell r="H1465" t="str">
            <v>SASH ASSY FR DR LH</v>
          </cell>
        </row>
        <row r="1466">
          <cell r="D1466">
            <v>22761</v>
          </cell>
          <cell r="E1466" t="str">
            <v>PW 830780</v>
          </cell>
          <cell r="F1466">
            <v>60</v>
          </cell>
          <cell r="G1466">
            <v>0</v>
          </cell>
          <cell r="H1466" t="str">
            <v>SASH ASSY FR DR RH</v>
          </cell>
        </row>
        <row r="1467">
          <cell r="D1467">
            <v>22761</v>
          </cell>
          <cell r="E1467" t="str">
            <v>PW 830683</v>
          </cell>
          <cell r="F1467">
            <v>30</v>
          </cell>
          <cell r="G1467">
            <v>0</v>
          </cell>
          <cell r="H1467" t="str">
            <v>SASH ASSY RR DR LH</v>
          </cell>
        </row>
        <row r="1468">
          <cell r="D1468">
            <v>22761</v>
          </cell>
          <cell r="E1468" t="str">
            <v>PW 830684</v>
          </cell>
          <cell r="F1468">
            <v>30</v>
          </cell>
          <cell r="G1468">
            <v>0</v>
          </cell>
          <cell r="H1468" t="str">
            <v>SASH ASSY RR DR RH</v>
          </cell>
        </row>
        <row r="1469">
          <cell r="D1469">
            <v>22762</v>
          </cell>
          <cell r="E1469" t="str">
            <v>PW 533078</v>
          </cell>
          <cell r="F1469">
            <v>90</v>
          </cell>
          <cell r="G1469">
            <v>0</v>
          </cell>
          <cell r="H1469" t="str">
            <v>SASH ASSY FR DR LH</v>
          </cell>
        </row>
        <row r="1470">
          <cell r="D1470">
            <v>22762</v>
          </cell>
          <cell r="E1470" t="str">
            <v>PW 533079</v>
          </cell>
          <cell r="F1470">
            <v>30</v>
          </cell>
          <cell r="G1470">
            <v>0</v>
          </cell>
          <cell r="H1470" t="str">
            <v>SASH ASSY FR DR RH</v>
          </cell>
        </row>
        <row r="1471">
          <cell r="D1471">
            <v>22762</v>
          </cell>
          <cell r="E1471" t="str">
            <v>PW 533080</v>
          </cell>
          <cell r="F1471">
            <v>60</v>
          </cell>
          <cell r="G1471">
            <v>0</v>
          </cell>
          <cell r="H1471" t="str">
            <v>SASH ASSY RR DR LH</v>
          </cell>
        </row>
        <row r="1472">
          <cell r="D1472">
            <v>22762</v>
          </cell>
          <cell r="E1472" t="str">
            <v>PW 533081</v>
          </cell>
          <cell r="F1472">
            <v>60</v>
          </cell>
          <cell r="G1472">
            <v>0</v>
          </cell>
          <cell r="H1472" t="str">
            <v>SASH ASSY RR DR RH</v>
          </cell>
        </row>
        <row r="1473">
          <cell r="D1473">
            <v>22763</v>
          </cell>
          <cell r="E1473" t="str">
            <v>M67041-87203</v>
          </cell>
          <cell r="F1473">
            <v>150</v>
          </cell>
          <cell r="G1473">
            <v>0</v>
          </cell>
          <cell r="H1473" t="str">
            <v>FRONT DOOR SASH RH</v>
          </cell>
        </row>
        <row r="1474">
          <cell r="D1474">
            <v>22763</v>
          </cell>
          <cell r="E1474" t="str">
            <v>M67042-87203</v>
          </cell>
          <cell r="F1474">
            <v>30</v>
          </cell>
          <cell r="G1474">
            <v>0</v>
          </cell>
          <cell r="H1474" t="str">
            <v>FRONT DOOR SASH LH</v>
          </cell>
        </row>
        <row r="1475">
          <cell r="D1475">
            <v>22763</v>
          </cell>
          <cell r="E1475" t="str">
            <v>M67043-87204</v>
          </cell>
          <cell r="F1475">
            <v>60</v>
          </cell>
          <cell r="G1475">
            <v>0</v>
          </cell>
          <cell r="H1475" t="str">
            <v>REAR DOOR SASH RH</v>
          </cell>
        </row>
        <row r="1476">
          <cell r="D1476">
            <v>22763</v>
          </cell>
          <cell r="E1476" t="str">
            <v>M67044-87204</v>
          </cell>
          <cell r="F1476">
            <v>60</v>
          </cell>
          <cell r="G1476">
            <v>0</v>
          </cell>
          <cell r="H1476" t="str">
            <v>REAR DOOR SASH LH</v>
          </cell>
        </row>
        <row r="1477">
          <cell r="D1477">
            <v>22763</v>
          </cell>
          <cell r="E1477" t="str">
            <v>M67435-87205</v>
          </cell>
          <cell r="F1477">
            <v>1000</v>
          </cell>
          <cell r="G1477">
            <v>0</v>
          </cell>
          <cell r="H1477" t="str">
            <v>REAR DOOR LOWER SASH LH/RH</v>
          </cell>
        </row>
        <row r="1478">
          <cell r="D1478">
            <v>22764</v>
          </cell>
          <cell r="E1478" t="str">
            <v>MB 819527</v>
          </cell>
          <cell r="F1478">
            <v>180</v>
          </cell>
          <cell r="G1478">
            <v>0</v>
          </cell>
          <cell r="H1478" t="str">
            <v>SASH REAR DOOR CENTER LH</v>
          </cell>
        </row>
        <row r="1479">
          <cell r="D1479">
            <v>22764</v>
          </cell>
          <cell r="E1479" t="str">
            <v>MB 819528</v>
          </cell>
          <cell r="F1479">
            <v>180</v>
          </cell>
          <cell r="G1479">
            <v>0</v>
          </cell>
          <cell r="H1479" t="str">
            <v>SASH REAR DOOR CENTER RH</v>
          </cell>
        </row>
        <row r="1480">
          <cell r="D1480">
            <v>22764</v>
          </cell>
          <cell r="E1480" t="str">
            <v>MR 106081</v>
          </cell>
          <cell r="F1480">
            <v>90</v>
          </cell>
          <cell r="G1480">
            <v>0</v>
          </cell>
          <cell r="H1480" t="str">
            <v>SASH FRONT DOOR LOWER RR LH</v>
          </cell>
        </row>
        <row r="1481">
          <cell r="D1481">
            <v>22764</v>
          </cell>
          <cell r="E1481" t="str">
            <v>MR 106082</v>
          </cell>
          <cell r="F1481">
            <v>90</v>
          </cell>
          <cell r="G1481">
            <v>0</v>
          </cell>
          <cell r="H1481" t="str">
            <v>SASH FRONT DOOR LOWER RR RH</v>
          </cell>
        </row>
        <row r="1482">
          <cell r="D1482">
            <v>22765</v>
          </cell>
          <cell r="E1482" t="str">
            <v>PW 830701 (R)</v>
          </cell>
          <cell r="F1482">
            <v>60</v>
          </cell>
          <cell r="G1482">
            <v>0</v>
          </cell>
          <cell r="H1482" t="str">
            <v>SASH RR DR CENTER LH</v>
          </cell>
        </row>
        <row r="1483">
          <cell r="D1483">
            <v>22765</v>
          </cell>
          <cell r="E1483" t="str">
            <v>PW 830702 (R)</v>
          </cell>
          <cell r="F1483">
            <v>60</v>
          </cell>
          <cell r="G1483">
            <v>0</v>
          </cell>
          <cell r="H1483" t="str">
            <v>SASH RR DR CENTER RH</v>
          </cell>
        </row>
        <row r="1484">
          <cell r="D1484">
            <v>22766</v>
          </cell>
          <cell r="E1484" t="str">
            <v>PW 533079</v>
          </cell>
          <cell r="F1484">
            <v>90</v>
          </cell>
          <cell r="G1484">
            <v>0</v>
          </cell>
          <cell r="H1484" t="str">
            <v>SASH ASSY FR DR RH</v>
          </cell>
        </row>
        <row r="1485">
          <cell r="D1485">
            <v>22766</v>
          </cell>
          <cell r="E1485" t="str">
            <v>PW 533081</v>
          </cell>
          <cell r="F1485">
            <v>90</v>
          </cell>
          <cell r="G1485">
            <v>0</v>
          </cell>
          <cell r="H1485" t="str">
            <v>SASH ASSY RR DR RH</v>
          </cell>
        </row>
        <row r="1486">
          <cell r="D1486">
            <v>22767</v>
          </cell>
          <cell r="E1486" t="str">
            <v>PW 533078</v>
          </cell>
          <cell r="F1486">
            <v>90</v>
          </cell>
          <cell r="G1486">
            <v>0</v>
          </cell>
          <cell r="H1486" t="str">
            <v>SASH ASSY FR DR LH</v>
          </cell>
        </row>
        <row r="1487">
          <cell r="D1487">
            <v>22767</v>
          </cell>
          <cell r="E1487" t="str">
            <v>PW 533080</v>
          </cell>
          <cell r="F1487">
            <v>90</v>
          </cell>
          <cell r="G1487">
            <v>0</v>
          </cell>
          <cell r="H1487" t="str">
            <v>SASH ASSY RR DR LH</v>
          </cell>
        </row>
        <row r="1488">
          <cell r="D1488">
            <v>22768</v>
          </cell>
          <cell r="E1488" t="str">
            <v>M67041-87203</v>
          </cell>
          <cell r="F1488">
            <v>90</v>
          </cell>
          <cell r="G1488">
            <v>0</v>
          </cell>
          <cell r="H1488" t="str">
            <v>FRONT DOOR SASH RH</v>
          </cell>
        </row>
        <row r="1489">
          <cell r="D1489">
            <v>22768</v>
          </cell>
          <cell r="E1489" t="str">
            <v>M67042-87203</v>
          </cell>
          <cell r="F1489">
            <v>30</v>
          </cell>
          <cell r="G1489">
            <v>0</v>
          </cell>
          <cell r="H1489" t="str">
            <v>FRONT DOOR SASH LH</v>
          </cell>
        </row>
        <row r="1490">
          <cell r="D1490">
            <v>22768</v>
          </cell>
          <cell r="E1490" t="str">
            <v>M67043-87204</v>
          </cell>
          <cell r="F1490">
            <v>60</v>
          </cell>
          <cell r="G1490">
            <v>0</v>
          </cell>
          <cell r="H1490" t="str">
            <v>REAR DOOR SASH RH</v>
          </cell>
        </row>
        <row r="1491">
          <cell r="D1491">
            <v>22768</v>
          </cell>
          <cell r="E1491" t="str">
            <v>M67044-87204</v>
          </cell>
          <cell r="F1491">
            <v>60</v>
          </cell>
          <cell r="G1491">
            <v>0</v>
          </cell>
          <cell r="H1491" t="str">
            <v>REAR DOOR SASH LH</v>
          </cell>
        </row>
        <row r="1492">
          <cell r="D1492">
            <v>22768</v>
          </cell>
          <cell r="E1492" t="str">
            <v>M67181-87201</v>
          </cell>
          <cell r="F1492">
            <v>1000</v>
          </cell>
          <cell r="G1492">
            <v>0</v>
          </cell>
          <cell r="H1492" t="str">
            <v>RETAINER DOOR HINGE</v>
          </cell>
        </row>
        <row r="1493">
          <cell r="D1493">
            <v>22768</v>
          </cell>
          <cell r="E1493" t="str">
            <v>M67333-87203</v>
          </cell>
          <cell r="F1493">
            <v>500</v>
          </cell>
          <cell r="G1493">
            <v>0</v>
          </cell>
          <cell r="H1493" t="str">
            <v>REINFORCEMENT DOOR CHECK</v>
          </cell>
        </row>
        <row r="1494">
          <cell r="D1494">
            <v>22769</v>
          </cell>
          <cell r="E1494" t="str">
            <v>PW 533078</v>
          </cell>
          <cell r="F1494">
            <v>30</v>
          </cell>
          <cell r="G1494">
            <v>0</v>
          </cell>
          <cell r="H1494" t="str">
            <v>SASH ASSY FR DR LH</v>
          </cell>
        </row>
        <row r="1495">
          <cell r="D1495">
            <v>22769</v>
          </cell>
          <cell r="E1495" t="str">
            <v>PW 533079</v>
          </cell>
          <cell r="F1495">
            <v>60</v>
          </cell>
          <cell r="G1495">
            <v>0</v>
          </cell>
          <cell r="H1495" t="str">
            <v>SASH ASSY FR DR RH</v>
          </cell>
        </row>
        <row r="1496">
          <cell r="D1496">
            <v>22769</v>
          </cell>
          <cell r="E1496" t="str">
            <v>PW 533080</v>
          </cell>
          <cell r="F1496">
            <v>60</v>
          </cell>
          <cell r="G1496">
            <v>0</v>
          </cell>
          <cell r="H1496" t="str">
            <v>SASH ASSY RR DR LH</v>
          </cell>
        </row>
        <row r="1497">
          <cell r="D1497">
            <v>22769</v>
          </cell>
          <cell r="E1497" t="str">
            <v>PW 533081</v>
          </cell>
          <cell r="F1497">
            <v>30</v>
          </cell>
          <cell r="G1497">
            <v>0</v>
          </cell>
          <cell r="H1497" t="str">
            <v>SASH ASSY RR DR RH</v>
          </cell>
        </row>
        <row r="1498">
          <cell r="D1498">
            <v>22770</v>
          </cell>
          <cell r="E1498" t="str">
            <v>PW 830779</v>
          </cell>
          <cell r="F1498">
            <v>60</v>
          </cell>
          <cell r="G1498">
            <v>0</v>
          </cell>
          <cell r="H1498" t="str">
            <v>SASH ASSY FR DR LH</v>
          </cell>
        </row>
        <row r="1499">
          <cell r="D1499">
            <v>22770</v>
          </cell>
          <cell r="E1499" t="str">
            <v>PW 830780</v>
          </cell>
          <cell r="F1499">
            <v>60</v>
          </cell>
          <cell r="G1499">
            <v>0</v>
          </cell>
          <cell r="H1499" t="str">
            <v>SASH ASSY FR DR RH</v>
          </cell>
        </row>
        <row r="1500">
          <cell r="D1500">
            <v>22770</v>
          </cell>
          <cell r="E1500" t="str">
            <v>PW 830683</v>
          </cell>
          <cell r="F1500">
            <v>60</v>
          </cell>
          <cell r="G1500">
            <v>0</v>
          </cell>
          <cell r="H1500" t="str">
            <v>SASH ASSY RR DR LH</v>
          </cell>
        </row>
        <row r="1501">
          <cell r="D1501">
            <v>22770</v>
          </cell>
          <cell r="E1501" t="str">
            <v>PW 830684</v>
          </cell>
          <cell r="F1501">
            <v>60</v>
          </cell>
          <cell r="G1501">
            <v>0</v>
          </cell>
          <cell r="H1501" t="str">
            <v>SASH ASSY RR DR RH</v>
          </cell>
        </row>
        <row r="1502">
          <cell r="D1502">
            <v>22771</v>
          </cell>
          <cell r="E1502" t="str">
            <v>PW 830701 (R)</v>
          </cell>
          <cell r="F1502">
            <v>60</v>
          </cell>
          <cell r="G1502">
            <v>0</v>
          </cell>
          <cell r="H1502" t="str">
            <v>SASH RR DR CENTER LH</v>
          </cell>
        </row>
        <row r="1503">
          <cell r="D1503">
            <v>22771</v>
          </cell>
          <cell r="E1503" t="str">
            <v>PW 830702 (R)</v>
          </cell>
          <cell r="F1503">
            <v>60</v>
          </cell>
          <cell r="G1503">
            <v>0</v>
          </cell>
          <cell r="H1503" t="str">
            <v>SASH RR DR CENTER RH</v>
          </cell>
        </row>
        <row r="1504">
          <cell r="D1504">
            <v>22772</v>
          </cell>
          <cell r="E1504" t="str">
            <v>MR 106081</v>
          </cell>
          <cell r="F1504">
            <v>90</v>
          </cell>
          <cell r="G1504">
            <v>0</v>
          </cell>
          <cell r="H1504" t="str">
            <v>SASH FRONT DOOR LOWER RR LH</v>
          </cell>
        </row>
        <row r="1505">
          <cell r="D1505">
            <v>22772</v>
          </cell>
          <cell r="E1505" t="str">
            <v>MR 106082</v>
          </cell>
          <cell r="F1505">
            <v>90</v>
          </cell>
          <cell r="G1505">
            <v>0</v>
          </cell>
          <cell r="H1505" t="str">
            <v>SASH FRONT DOOR LOWER RR RH</v>
          </cell>
        </row>
        <row r="1506">
          <cell r="D1506">
            <v>22773</v>
          </cell>
          <cell r="E1506" t="str">
            <v>PW 533078</v>
          </cell>
          <cell r="F1506">
            <v>90</v>
          </cell>
          <cell r="G1506">
            <v>0</v>
          </cell>
          <cell r="H1506" t="str">
            <v>SASH ASSY FR DR LH</v>
          </cell>
        </row>
        <row r="1507">
          <cell r="D1507">
            <v>22773</v>
          </cell>
          <cell r="E1507" t="str">
            <v>PW 533080</v>
          </cell>
          <cell r="F1507">
            <v>90</v>
          </cell>
          <cell r="G1507">
            <v>0</v>
          </cell>
          <cell r="H1507" t="str">
            <v>SASH ASSY RR DR LH</v>
          </cell>
        </row>
        <row r="1508">
          <cell r="D1508">
            <v>22774</v>
          </cell>
          <cell r="E1508" t="str">
            <v>PW 533079</v>
          </cell>
          <cell r="F1508">
            <v>90</v>
          </cell>
          <cell r="G1508">
            <v>0</v>
          </cell>
          <cell r="H1508" t="str">
            <v>SASH ASSY FR DR RH</v>
          </cell>
        </row>
        <row r="1509">
          <cell r="D1509">
            <v>22774</v>
          </cell>
          <cell r="E1509" t="str">
            <v>PW 533081</v>
          </cell>
          <cell r="F1509">
            <v>90</v>
          </cell>
          <cell r="G1509">
            <v>0</v>
          </cell>
          <cell r="H1509" t="str">
            <v>SASH ASSY RR DR RH</v>
          </cell>
        </row>
        <row r="1510">
          <cell r="D1510">
            <v>22775</v>
          </cell>
          <cell r="E1510" t="str">
            <v>PW 830779</v>
          </cell>
          <cell r="F1510">
            <v>60</v>
          </cell>
          <cell r="G1510">
            <v>0</v>
          </cell>
          <cell r="H1510" t="str">
            <v>SASH ASSY FR DR LH</v>
          </cell>
        </row>
        <row r="1511">
          <cell r="D1511">
            <v>22775</v>
          </cell>
          <cell r="E1511" t="str">
            <v>PW 830780</v>
          </cell>
          <cell r="F1511">
            <v>60</v>
          </cell>
          <cell r="G1511">
            <v>0</v>
          </cell>
          <cell r="H1511" t="str">
            <v>SASH ASSY FR DR RH</v>
          </cell>
        </row>
        <row r="1512">
          <cell r="D1512">
            <v>22775</v>
          </cell>
          <cell r="E1512" t="str">
            <v>PW 830683</v>
          </cell>
          <cell r="F1512">
            <v>60</v>
          </cell>
          <cell r="G1512">
            <v>0</v>
          </cell>
          <cell r="H1512" t="str">
            <v>SASH ASSY RR DR LH</v>
          </cell>
        </row>
        <row r="1513">
          <cell r="D1513">
            <v>22775</v>
          </cell>
          <cell r="E1513" t="str">
            <v>PW 830684</v>
          </cell>
          <cell r="F1513">
            <v>60</v>
          </cell>
          <cell r="G1513">
            <v>0</v>
          </cell>
          <cell r="H1513" t="str">
            <v>SASH ASSY RR DR RH</v>
          </cell>
        </row>
        <row r="1514">
          <cell r="D1514">
            <v>22776</v>
          </cell>
          <cell r="E1514" t="str">
            <v>M67042-87203</v>
          </cell>
          <cell r="F1514">
            <v>150</v>
          </cell>
          <cell r="G1514">
            <v>0</v>
          </cell>
          <cell r="H1514" t="str">
            <v>FRONT DOOR SASH LH</v>
          </cell>
        </row>
        <row r="1515">
          <cell r="D1515">
            <v>22776</v>
          </cell>
          <cell r="E1515" t="str">
            <v>M67043-87204</v>
          </cell>
          <cell r="F1515">
            <v>60</v>
          </cell>
          <cell r="G1515">
            <v>0</v>
          </cell>
          <cell r="H1515" t="str">
            <v>REAR DOOR SASH RH</v>
          </cell>
        </row>
        <row r="1516">
          <cell r="D1516">
            <v>22776</v>
          </cell>
          <cell r="E1516" t="str">
            <v>M67044-87204</v>
          </cell>
          <cell r="F1516">
            <v>60</v>
          </cell>
          <cell r="G1516">
            <v>0</v>
          </cell>
          <cell r="H1516" t="str">
            <v>REAR DOOR SASH LH</v>
          </cell>
        </row>
        <row r="1517">
          <cell r="D1517">
            <v>22777</v>
          </cell>
          <cell r="E1517" t="str">
            <v>MB 819527</v>
          </cell>
          <cell r="F1517">
            <v>180</v>
          </cell>
          <cell r="G1517">
            <v>0</v>
          </cell>
          <cell r="H1517" t="str">
            <v>SASH REAR DOOR CENTER LH</v>
          </cell>
        </row>
        <row r="1518">
          <cell r="D1518">
            <v>22777</v>
          </cell>
          <cell r="E1518" t="str">
            <v>MB 819528</v>
          </cell>
          <cell r="F1518">
            <v>180</v>
          </cell>
          <cell r="G1518">
            <v>0</v>
          </cell>
          <cell r="H1518" t="str">
            <v>SASH REAR DOOR CENTER RH</v>
          </cell>
        </row>
        <row r="1519">
          <cell r="D1519">
            <v>22777</v>
          </cell>
          <cell r="E1519" t="str">
            <v>MR 106081</v>
          </cell>
          <cell r="F1519">
            <v>180</v>
          </cell>
          <cell r="G1519">
            <v>0</v>
          </cell>
          <cell r="H1519" t="str">
            <v>SASH FRONT DOOR LOWER RR LH</v>
          </cell>
        </row>
        <row r="1520">
          <cell r="D1520">
            <v>22777</v>
          </cell>
          <cell r="E1520" t="str">
            <v>MR 106082</v>
          </cell>
          <cell r="F1520">
            <v>180</v>
          </cell>
          <cell r="G1520">
            <v>0</v>
          </cell>
          <cell r="H1520" t="str">
            <v>SASH FRONT DOOR LOWER RR RH</v>
          </cell>
        </row>
        <row r="1521">
          <cell r="D1521">
            <v>22778</v>
          </cell>
          <cell r="E1521" t="str">
            <v>PW 830701 (R)</v>
          </cell>
          <cell r="F1521">
            <v>60</v>
          </cell>
          <cell r="G1521">
            <v>0</v>
          </cell>
          <cell r="H1521" t="str">
            <v>SASH RR DR CENTER LH</v>
          </cell>
        </row>
        <row r="1522">
          <cell r="D1522">
            <v>22778</v>
          </cell>
          <cell r="E1522" t="str">
            <v>PW 830702 (R)</v>
          </cell>
          <cell r="F1522">
            <v>60</v>
          </cell>
          <cell r="G1522">
            <v>0</v>
          </cell>
          <cell r="H1522" t="str">
            <v>SASH RR DR CENTER RH</v>
          </cell>
        </row>
        <row r="1523">
          <cell r="D1523">
            <v>22779</v>
          </cell>
          <cell r="E1523" t="str">
            <v>MB 819527</v>
          </cell>
          <cell r="F1523">
            <v>120</v>
          </cell>
          <cell r="G1523">
            <v>0</v>
          </cell>
          <cell r="H1523" t="str">
            <v>SASH REAR DOOR CENTER LH</v>
          </cell>
        </row>
        <row r="1524">
          <cell r="D1524">
            <v>22779</v>
          </cell>
          <cell r="E1524" t="str">
            <v>MB 819528</v>
          </cell>
          <cell r="F1524">
            <v>150</v>
          </cell>
          <cell r="G1524">
            <v>0</v>
          </cell>
          <cell r="H1524" t="str">
            <v>SASH REAR DOOR CENTER RH</v>
          </cell>
        </row>
        <row r="1525">
          <cell r="D1525">
            <v>22779</v>
          </cell>
          <cell r="E1525" t="str">
            <v>MR 106081</v>
          </cell>
          <cell r="F1525">
            <v>180</v>
          </cell>
          <cell r="G1525">
            <v>0</v>
          </cell>
          <cell r="H1525" t="str">
            <v>SASH FRONT DOOR LOWER RR LH</v>
          </cell>
        </row>
        <row r="1526">
          <cell r="D1526">
            <v>22779</v>
          </cell>
          <cell r="E1526" t="str">
            <v>MR 106082</v>
          </cell>
          <cell r="F1526">
            <v>180</v>
          </cell>
          <cell r="G1526">
            <v>0</v>
          </cell>
          <cell r="H1526" t="str">
            <v>SASH FRONT DOOR LOWER RR RH</v>
          </cell>
        </row>
        <row r="1527">
          <cell r="D1527">
            <v>22780</v>
          </cell>
          <cell r="E1527" t="str">
            <v>PW 830701 (R)</v>
          </cell>
          <cell r="F1527">
            <v>60</v>
          </cell>
          <cell r="G1527">
            <v>0</v>
          </cell>
          <cell r="H1527" t="str">
            <v>SASH RR DR CENTER LH</v>
          </cell>
        </row>
        <row r="1528">
          <cell r="D1528">
            <v>22780</v>
          </cell>
          <cell r="E1528" t="str">
            <v>PW 830702 (R)</v>
          </cell>
          <cell r="F1528">
            <v>60</v>
          </cell>
          <cell r="G1528">
            <v>0</v>
          </cell>
          <cell r="H1528" t="str">
            <v>SASH RR DR CENTER RH</v>
          </cell>
        </row>
        <row r="1529">
          <cell r="D1529">
            <v>22781</v>
          </cell>
          <cell r="E1529" t="str">
            <v>PW 533079</v>
          </cell>
          <cell r="F1529">
            <v>90</v>
          </cell>
          <cell r="G1529">
            <v>0</v>
          </cell>
          <cell r="H1529" t="str">
            <v>SASH ASSY FR DR RH</v>
          </cell>
        </row>
        <row r="1530">
          <cell r="D1530">
            <v>22781</v>
          </cell>
          <cell r="E1530" t="str">
            <v>PW 533081</v>
          </cell>
          <cell r="F1530">
            <v>90</v>
          </cell>
          <cell r="G1530">
            <v>0</v>
          </cell>
          <cell r="H1530" t="str">
            <v>SASH ASSY RR DR RH</v>
          </cell>
        </row>
        <row r="1531">
          <cell r="D1531">
            <v>22782</v>
          </cell>
          <cell r="E1531" t="str">
            <v>PW 533078</v>
          </cell>
          <cell r="F1531">
            <v>90</v>
          </cell>
          <cell r="G1531">
            <v>0</v>
          </cell>
          <cell r="H1531" t="str">
            <v>SASH ASSY FR DR LH</v>
          </cell>
        </row>
        <row r="1532">
          <cell r="D1532">
            <v>22782</v>
          </cell>
          <cell r="E1532" t="str">
            <v>PW 533080</v>
          </cell>
          <cell r="F1532">
            <v>90</v>
          </cell>
          <cell r="G1532">
            <v>0</v>
          </cell>
          <cell r="H1532" t="str">
            <v>SASH ASSY RR DR LH</v>
          </cell>
        </row>
        <row r="1533">
          <cell r="D1533">
            <v>22783</v>
          </cell>
          <cell r="E1533" t="str">
            <v>PW 830779</v>
          </cell>
          <cell r="F1533">
            <v>60</v>
          </cell>
          <cell r="G1533">
            <v>0</v>
          </cell>
          <cell r="H1533" t="str">
            <v>SASH ASSY FR DR LH</v>
          </cell>
        </row>
        <row r="1534">
          <cell r="D1534">
            <v>22783</v>
          </cell>
          <cell r="E1534" t="str">
            <v>PW 830780</v>
          </cell>
          <cell r="F1534">
            <v>60</v>
          </cell>
          <cell r="G1534">
            <v>0</v>
          </cell>
          <cell r="H1534" t="str">
            <v>SASH ASSY FR DR RH</v>
          </cell>
        </row>
        <row r="1535">
          <cell r="D1535">
            <v>22783</v>
          </cell>
          <cell r="E1535" t="str">
            <v>PW 830683</v>
          </cell>
          <cell r="F1535">
            <v>60</v>
          </cell>
          <cell r="G1535">
            <v>0</v>
          </cell>
          <cell r="H1535" t="str">
            <v>SASH ASSY RR DR LH</v>
          </cell>
        </row>
        <row r="1536">
          <cell r="D1536">
            <v>22783</v>
          </cell>
          <cell r="E1536" t="str">
            <v>PW 830684</v>
          </cell>
          <cell r="F1536">
            <v>60</v>
          </cell>
          <cell r="G1536">
            <v>0</v>
          </cell>
          <cell r="H1536" t="str">
            <v>SASH ASSY RR DR RH</v>
          </cell>
        </row>
        <row r="1537">
          <cell r="D1537">
            <v>22784</v>
          </cell>
          <cell r="E1537" t="str">
            <v>PW 830779</v>
          </cell>
          <cell r="F1537">
            <v>30</v>
          </cell>
          <cell r="G1537">
            <v>0</v>
          </cell>
          <cell r="H1537" t="str">
            <v>SASH ASSY FR DR LH</v>
          </cell>
        </row>
        <row r="1538">
          <cell r="D1538">
            <v>22784</v>
          </cell>
          <cell r="E1538" t="str">
            <v>PW 830780</v>
          </cell>
          <cell r="F1538">
            <v>30</v>
          </cell>
          <cell r="G1538">
            <v>0</v>
          </cell>
          <cell r="H1538" t="str">
            <v>SASH ASSY FR DR RH</v>
          </cell>
        </row>
        <row r="1539">
          <cell r="D1539">
            <v>22784</v>
          </cell>
          <cell r="E1539" t="str">
            <v>PW 830683</v>
          </cell>
          <cell r="F1539">
            <v>60</v>
          </cell>
          <cell r="G1539">
            <v>0</v>
          </cell>
          <cell r="H1539" t="str">
            <v>SASH ASSY RR DR LH</v>
          </cell>
        </row>
        <row r="1540">
          <cell r="D1540">
            <v>22784</v>
          </cell>
          <cell r="E1540" t="str">
            <v>PW 830684</v>
          </cell>
          <cell r="F1540">
            <v>60</v>
          </cell>
          <cell r="G1540">
            <v>0</v>
          </cell>
          <cell r="H1540" t="str">
            <v>SASH ASSY RR DR RH</v>
          </cell>
        </row>
        <row r="1541">
          <cell r="D1541">
            <v>22785</v>
          </cell>
          <cell r="E1541" t="str">
            <v>M67041-87203</v>
          </cell>
          <cell r="F1541">
            <v>90</v>
          </cell>
          <cell r="G1541">
            <v>0</v>
          </cell>
          <cell r="H1541" t="str">
            <v>FRONT DOOR SASH RH</v>
          </cell>
        </row>
        <row r="1542">
          <cell r="D1542">
            <v>22785</v>
          </cell>
          <cell r="E1542" t="str">
            <v>M67042-87203</v>
          </cell>
          <cell r="F1542">
            <v>90</v>
          </cell>
          <cell r="G1542">
            <v>0</v>
          </cell>
          <cell r="H1542" t="str">
            <v>FRONT DOOR SASH LH</v>
          </cell>
        </row>
        <row r="1543">
          <cell r="D1543">
            <v>22785</v>
          </cell>
          <cell r="E1543" t="str">
            <v>M67044-87204</v>
          </cell>
          <cell r="F1543">
            <v>120</v>
          </cell>
          <cell r="G1543">
            <v>0</v>
          </cell>
          <cell r="H1543" t="str">
            <v>REAR DOOR SASH LH</v>
          </cell>
        </row>
        <row r="1544">
          <cell r="D1544">
            <v>22786</v>
          </cell>
          <cell r="E1544" t="str">
            <v>PW 533078</v>
          </cell>
          <cell r="F1544">
            <v>90</v>
          </cell>
          <cell r="G1544">
            <v>0</v>
          </cell>
          <cell r="H1544" t="str">
            <v>SASH ASSY FR DR LH</v>
          </cell>
        </row>
        <row r="1545">
          <cell r="D1545">
            <v>22786</v>
          </cell>
          <cell r="E1545" t="str">
            <v>PW 533080</v>
          </cell>
          <cell r="F1545">
            <v>90</v>
          </cell>
          <cell r="G1545">
            <v>0</v>
          </cell>
          <cell r="H1545" t="str">
            <v>SASH ASSY RR DR LH</v>
          </cell>
        </row>
        <row r="1546">
          <cell r="D1546">
            <v>22787</v>
          </cell>
          <cell r="E1546" t="str">
            <v>PW 533079</v>
          </cell>
          <cell r="F1546">
            <v>90</v>
          </cell>
          <cell r="G1546">
            <v>0</v>
          </cell>
          <cell r="H1546" t="str">
            <v>SASH ASSY FR DR RH</v>
          </cell>
        </row>
        <row r="1547">
          <cell r="D1547">
            <v>22787</v>
          </cell>
          <cell r="E1547" t="str">
            <v>PW 533081</v>
          </cell>
          <cell r="F1547">
            <v>90</v>
          </cell>
          <cell r="G1547">
            <v>0</v>
          </cell>
          <cell r="H1547" t="str">
            <v>SASH ASSY RR DR RH</v>
          </cell>
        </row>
        <row r="1548">
          <cell r="D1548">
            <v>22788</v>
          </cell>
          <cell r="E1548" t="str">
            <v>PW 830779</v>
          </cell>
          <cell r="F1548">
            <v>60</v>
          </cell>
          <cell r="G1548">
            <v>0</v>
          </cell>
          <cell r="H1548" t="str">
            <v>SASH ASSY FR DR LH</v>
          </cell>
        </row>
        <row r="1549">
          <cell r="D1549">
            <v>22788</v>
          </cell>
          <cell r="E1549" t="str">
            <v>PW 830780</v>
          </cell>
          <cell r="F1549">
            <v>60</v>
          </cell>
          <cell r="G1549">
            <v>0</v>
          </cell>
          <cell r="H1549" t="str">
            <v>SASH ASSY FR DR RH</v>
          </cell>
        </row>
        <row r="1550">
          <cell r="D1550">
            <v>22788</v>
          </cell>
          <cell r="E1550" t="str">
            <v>PW 830683</v>
          </cell>
          <cell r="F1550">
            <v>60</v>
          </cell>
          <cell r="G1550">
            <v>0</v>
          </cell>
          <cell r="H1550" t="str">
            <v>SASH ASSY RR DR LH</v>
          </cell>
        </row>
        <row r="1551">
          <cell r="D1551">
            <v>22788</v>
          </cell>
          <cell r="E1551" t="str">
            <v>PW 830684</v>
          </cell>
          <cell r="F1551">
            <v>60</v>
          </cell>
          <cell r="G1551">
            <v>0</v>
          </cell>
          <cell r="H1551" t="str">
            <v>SASH ASSY RR DR RH</v>
          </cell>
        </row>
        <row r="1552">
          <cell r="D1552">
            <v>22789</v>
          </cell>
          <cell r="E1552" t="str">
            <v>MB 819527</v>
          </cell>
          <cell r="F1552">
            <v>120</v>
          </cell>
          <cell r="G1552">
            <v>0</v>
          </cell>
          <cell r="H1552" t="str">
            <v>SASH REAR DOOR CENTER LH</v>
          </cell>
        </row>
        <row r="1553">
          <cell r="D1553">
            <v>22789</v>
          </cell>
          <cell r="E1553" t="str">
            <v>MB 819528</v>
          </cell>
          <cell r="F1553">
            <v>90</v>
          </cell>
          <cell r="G1553">
            <v>0</v>
          </cell>
          <cell r="H1553" t="str">
            <v>SASH REAR DOOR CENTER RH</v>
          </cell>
        </row>
        <row r="1554">
          <cell r="D1554">
            <v>22789</v>
          </cell>
          <cell r="E1554" t="str">
            <v>MR 106081</v>
          </cell>
          <cell r="F1554">
            <v>270</v>
          </cell>
          <cell r="G1554">
            <v>0</v>
          </cell>
          <cell r="H1554" t="str">
            <v>SASH FRONT DOOR LOWER RR LH</v>
          </cell>
        </row>
        <row r="1555">
          <cell r="D1555">
            <v>22789</v>
          </cell>
          <cell r="E1555" t="str">
            <v>MR 106082</v>
          </cell>
          <cell r="F1555">
            <v>90</v>
          </cell>
          <cell r="G1555">
            <v>0</v>
          </cell>
          <cell r="H1555" t="str">
            <v>SASH FRONT DOOR LOWER RR RH</v>
          </cell>
        </row>
        <row r="1556">
          <cell r="D1556">
            <v>22790</v>
          </cell>
          <cell r="E1556" t="str">
            <v>PW 830701 (R)</v>
          </cell>
          <cell r="F1556">
            <v>60</v>
          </cell>
          <cell r="G1556">
            <v>0</v>
          </cell>
          <cell r="H1556" t="str">
            <v>SASH RR DR CENTER LH</v>
          </cell>
        </row>
        <row r="1557">
          <cell r="D1557">
            <v>22790</v>
          </cell>
          <cell r="E1557" t="str">
            <v>PW 830702 (R)</v>
          </cell>
          <cell r="F1557">
            <v>60</v>
          </cell>
          <cell r="G1557">
            <v>0</v>
          </cell>
          <cell r="H1557" t="str">
            <v>SASH RR DR CENTER RH</v>
          </cell>
        </row>
        <row r="1558">
          <cell r="D1558">
            <v>22792</v>
          </cell>
          <cell r="E1558" t="str">
            <v>PW 533078</v>
          </cell>
          <cell r="F1558">
            <v>90</v>
          </cell>
          <cell r="G1558">
            <v>0</v>
          </cell>
          <cell r="H1558" t="str">
            <v>SASH ASSY FR DR LH</v>
          </cell>
        </row>
        <row r="1559">
          <cell r="D1559">
            <v>22792</v>
          </cell>
          <cell r="E1559" t="str">
            <v>PW 533080</v>
          </cell>
          <cell r="F1559">
            <v>90</v>
          </cell>
          <cell r="G1559">
            <v>0</v>
          </cell>
          <cell r="H1559" t="str">
            <v>SASH ASSY RR DR LH</v>
          </cell>
        </row>
        <row r="1560">
          <cell r="D1560">
            <v>22793</v>
          </cell>
          <cell r="E1560" t="str">
            <v>PW 830779</v>
          </cell>
          <cell r="F1560">
            <v>30</v>
          </cell>
          <cell r="G1560">
            <v>0</v>
          </cell>
          <cell r="H1560" t="str">
            <v>SASH ASSY FR DR LH</v>
          </cell>
        </row>
        <row r="1561">
          <cell r="D1561">
            <v>22793</v>
          </cell>
          <cell r="E1561" t="str">
            <v>PW 830780</v>
          </cell>
          <cell r="F1561">
            <v>30</v>
          </cell>
          <cell r="G1561">
            <v>0</v>
          </cell>
          <cell r="H1561" t="str">
            <v>SASH ASSY FR DR RH</v>
          </cell>
        </row>
        <row r="1562">
          <cell r="D1562">
            <v>22793</v>
          </cell>
          <cell r="E1562" t="str">
            <v>PW 830683</v>
          </cell>
          <cell r="F1562">
            <v>60</v>
          </cell>
          <cell r="G1562">
            <v>0</v>
          </cell>
          <cell r="H1562" t="str">
            <v>SASH ASSY RR DR LH</v>
          </cell>
        </row>
        <row r="1563">
          <cell r="D1563">
            <v>22793</v>
          </cell>
          <cell r="E1563" t="str">
            <v>PW 830684</v>
          </cell>
          <cell r="F1563">
            <v>60</v>
          </cell>
          <cell r="G1563">
            <v>0</v>
          </cell>
          <cell r="H1563" t="str">
            <v>SASH ASSY RR DR RH</v>
          </cell>
        </row>
        <row r="1564">
          <cell r="D1564">
            <v>22794</v>
          </cell>
          <cell r="E1564" t="str">
            <v>PW 533078</v>
          </cell>
          <cell r="F1564">
            <v>30</v>
          </cell>
          <cell r="G1564">
            <v>0</v>
          </cell>
          <cell r="H1564" t="str">
            <v>SASH ASSY FR DR LH</v>
          </cell>
        </row>
        <row r="1565">
          <cell r="D1565">
            <v>22794</v>
          </cell>
          <cell r="E1565" t="str">
            <v>PW 533079</v>
          </cell>
          <cell r="F1565">
            <v>90</v>
          </cell>
          <cell r="G1565">
            <v>0</v>
          </cell>
          <cell r="H1565" t="str">
            <v>SASH ASSY FR DR RH</v>
          </cell>
        </row>
        <row r="1566">
          <cell r="D1566">
            <v>22794</v>
          </cell>
          <cell r="E1566" t="str">
            <v>PW 533080</v>
          </cell>
          <cell r="F1566">
            <v>30</v>
          </cell>
          <cell r="G1566">
            <v>0</v>
          </cell>
          <cell r="H1566" t="str">
            <v>SASH ASSY RR DR LH</v>
          </cell>
        </row>
        <row r="1567">
          <cell r="D1567">
            <v>22794</v>
          </cell>
          <cell r="E1567" t="str">
            <v>PW 533081</v>
          </cell>
          <cell r="F1567">
            <v>120</v>
          </cell>
          <cell r="G1567">
            <v>0</v>
          </cell>
          <cell r="H1567" t="str">
            <v>SASH ASSY RR DR RH</v>
          </cell>
        </row>
        <row r="1568">
          <cell r="D1568">
            <v>22795</v>
          </cell>
          <cell r="E1568" t="str">
            <v>M67041-87203</v>
          </cell>
          <cell r="F1568">
            <v>90</v>
          </cell>
          <cell r="G1568">
            <v>0</v>
          </cell>
          <cell r="H1568" t="str">
            <v>FRONT DOOR SASH RH</v>
          </cell>
        </row>
        <row r="1569">
          <cell r="D1569">
            <v>22795</v>
          </cell>
          <cell r="E1569" t="str">
            <v>M67042-87203</v>
          </cell>
          <cell r="F1569">
            <v>90</v>
          </cell>
          <cell r="G1569">
            <v>0</v>
          </cell>
          <cell r="H1569" t="str">
            <v>FRONT DOOR SASH LH</v>
          </cell>
        </row>
        <row r="1570">
          <cell r="D1570">
            <v>22795</v>
          </cell>
          <cell r="E1570" t="str">
            <v>M67043-87204</v>
          </cell>
          <cell r="F1570">
            <v>60</v>
          </cell>
          <cell r="G1570">
            <v>0</v>
          </cell>
          <cell r="H1570" t="str">
            <v>REAR DOOR SASH RH</v>
          </cell>
        </row>
        <row r="1571">
          <cell r="D1571">
            <v>22795</v>
          </cell>
          <cell r="E1571" t="str">
            <v>M67044-87204</v>
          </cell>
          <cell r="F1571">
            <v>60</v>
          </cell>
          <cell r="G1571">
            <v>0</v>
          </cell>
          <cell r="H1571" t="str">
            <v>REAR DOOR SASH LH</v>
          </cell>
        </row>
        <row r="1572">
          <cell r="D1572">
            <v>22796</v>
          </cell>
          <cell r="E1572" t="str">
            <v>PW 830701 (R)</v>
          </cell>
          <cell r="F1572">
            <v>60</v>
          </cell>
          <cell r="G1572">
            <v>0</v>
          </cell>
          <cell r="H1572" t="str">
            <v>SASH RR DR CENTER LH</v>
          </cell>
        </row>
        <row r="1573">
          <cell r="D1573">
            <v>22796</v>
          </cell>
          <cell r="E1573" t="str">
            <v>PW 830702 (R)</v>
          </cell>
          <cell r="F1573">
            <v>60</v>
          </cell>
          <cell r="G1573">
            <v>0</v>
          </cell>
          <cell r="H1573" t="str">
            <v>SASH RR DR CENTER RH</v>
          </cell>
        </row>
        <row r="1574">
          <cell r="D1574">
            <v>22797</v>
          </cell>
          <cell r="E1574" t="str">
            <v>MB 819528</v>
          </cell>
          <cell r="F1574">
            <v>30</v>
          </cell>
          <cell r="G1574">
            <v>0</v>
          </cell>
          <cell r="H1574" t="str">
            <v>SASH REAR DOOR CENTER RH</v>
          </cell>
        </row>
        <row r="1575">
          <cell r="D1575">
            <v>22797</v>
          </cell>
          <cell r="E1575" t="str">
            <v>MR 106081</v>
          </cell>
          <cell r="F1575">
            <v>90</v>
          </cell>
          <cell r="G1575">
            <v>0</v>
          </cell>
          <cell r="H1575" t="str">
            <v>SASH FRONT DOOR LOWER RR LH</v>
          </cell>
        </row>
        <row r="1576">
          <cell r="D1576">
            <v>22797</v>
          </cell>
          <cell r="E1576" t="str">
            <v>MR 106082</v>
          </cell>
          <cell r="F1576">
            <v>90</v>
          </cell>
          <cell r="G1576">
            <v>0</v>
          </cell>
          <cell r="H1576" t="str">
            <v>SASH FRONT DOOR LOWER RR RH</v>
          </cell>
        </row>
        <row r="1577">
          <cell r="D1577">
            <v>22798</v>
          </cell>
          <cell r="E1577" t="str">
            <v>PW 830779</v>
          </cell>
          <cell r="F1577">
            <v>30</v>
          </cell>
          <cell r="G1577">
            <v>0</v>
          </cell>
          <cell r="H1577" t="str">
            <v>SASH ASSY FR DR LH</v>
          </cell>
        </row>
        <row r="1578">
          <cell r="D1578">
            <v>22798</v>
          </cell>
          <cell r="E1578" t="str">
            <v>PW 830780</v>
          </cell>
          <cell r="F1578">
            <v>30</v>
          </cell>
          <cell r="G1578">
            <v>0</v>
          </cell>
          <cell r="H1578" t="str">
            <v>SASH ASSY FR DR RH</v>
          </cell>
        </row>
        <row r="1579">
          <cell r="D1579">
            <v>22798</v>
          </cell>
          <cell r="E1579" t="str">
            <v>PW 830683</v>
          </cell>
          <cell r="F1579">
            <v>60</v>
          </cell>
          <cell r="G1579">
            <v>0</v>
          </cell>
          <cell r="H1579" t="str">
            <v>SASH ASSY RR DR LH</v>
          </cell>
        </row>
        <row r="1580">
          <cell r="D1580">
            <v>22798</v>
          </cell>
          <cell r="E1580" t="str">
            <v>PW 830684</v>
          </cell>
          <cell r="F1580">
            <v>60</v>
          </cell>
          <cell r="G1580">
            <v>0</v>
          </cell>
          <cell r="H1580" t="str">
            <v>SASH ASSY RR DR RH</v>
          </cell>
        </row>
        <row r="1581">
          <cell r="D1581">
            <v>22799</v>
          </cell>
          <cell r="E1581" t="str">
            <v>PW 533078</v>
          </cell>
          <cell r="F1581">
            <v>90</v>
          </cell>
          <cell r="G1581">
            <v>0</v>
          </cell>
          <cell r="H1581" t="str">
            <v>SASH ASSY FR DR LH</v>
          </cell>
        </row>
        <row r="1582">
          <cell r="D1582">
            <v>22799</v>
          </cell>
          <cell r="E1582" t="str">
            <v>PW 533080</v>
          </cell>
          <cell r="F1582">
            <v>60</v>
          </cell>
          <cell r="G1582">
            <v>0</v>
          </cell>
          <cell r="H1582" t="str">
            <v>SASH ASSY RR DR LH</v>
          </cell>
        </row>
        <row r="1583">
          <cell r="D1583">
            <v>22800</v>
          </cell>
          <cell r="E1583" t="str">
            <v>PW 533079</v>
          </cell>
          <cell r="F1583">
            <v>120</v>
          </cell>
          <cell r="G1583">
            <v>0</v>
          </cell>
          <cell r="H1583" t="str">
            <v>SASH ASSY FR DR RH</v>
          </cell>
        </row>
        <row r="1584">
          <cell r="D1584">
            <v>22800</v>
          </cell>
          <cell r="E1584" t="str">
            <v>PW 533081</v>
          </cell>
          <cell r="F1584">
            <v>150</v>
          </cell>
          <cell r="G1584">
            <v>0</v>
          </cell>
          <cell r="H1584" t="str">
            <v>SASH ASSY RR DR RH</v>
          </cell>
        </row>
        <row r="1585">
          <cell r="D1585">
            <v>22801</v>
          </cell>
          <cell r="E1585" t="str">
            <v>PW 830779</v>
          </cell>
          <cell r="F1585">
            <v>60</v>
          </cell>
          <cell r="G1585">
            <v>0</v>
          </cell>
          <cell r="H1585" t="str">
            <v>SASH ASSY FR DR LH</v>
          </cell>
        </row>
        <row r="1586">
          <cell r="D1586">
            <v>22801</v>
          </cell>
          <cell r="E1586" t="str">
            <v>PW 830780</v>
          </cell>
          <cell r="F1586">
            <v>30</v>
          </cell>
          <cell r="G1586">
            <v>0</v>
          </cell>
          <cell r="H1586" t="str">
            <v>SASH ASSY FR DR RH</v>
          </cell>
        </row>
        <row r="1587">
          <cell r="D1587">
            <v>22802</v>
          </cell>
          <cell r="E1587" t="str">
            <v>M67041-87203</v>
          </cell>
          <cell r="F1587">
            <v>30</v>
          </cell>
          <cell r="G1587">
            <v>0</v>
          </cell>
          <cell r="H1587" t="str">
            <v>FRONT DOOR SASH RH</v>
          </cell>
        </row>
        <row r="1588">
          <cell r="D1588">
            <v>22802</v>
          </cell>
          <cell r="E1588" t="str">
            <v>M67042-87203</v>
          </cell>
          <cell r="F1588">
            <v>90</v>
          </cell>
          <cell r="G1588">
            <v>0</v>
          </cell>
          <cell r="H1588" t="str">
            <v>FRONT DOOR SASH LH</v>
          </cell>
        </row>
        <row r="1589">
          <cell r="D1589">
            <v>22802</v>
          </cell>
          <cell r="E1589" t="str">
            <v>M67043-87204</v>
          </cell>
          <cell r="F1589">
            <v>180</v>
          </cell>
          <cell r="G1589">
            <v>0</v>
          </cell>
          <cell r="H1589" t="str">
            <v>REAR DOOR SASH RH</v>
          </cell>
        </row>
        <row r="1590">
          <cell r="D1590">
            <v>22802</v>
          </cell>
          <cell r="E1590" t="str">
            <v>M67044-87204</v>
          </cell>
          <cell r="F1590">
            <v>60</v>
          </cell>
          <cell r="G1590">
            <v>0</v>
          </cell>
          <cell r="H1590" t="str">
            <v>REAR DOOR SASH LH</v>
          </cell>
        </row>
        <row r="1591">
          <cell r="D1591">
            <v>22802</v>
          </cell>
          <cell r="E1591" t="str">
            <v>M67181-87201</v>
          </cell>
          <cell r="F1591">
            <v>1000</v>
          </cell>
          <cell r="G1591">
            <v>0</v>
          </cell>
          <cell r="H1591" t="str">
            <v>RETAINER DOOR HINGE</v>
          </cell>
        </row>
        <row r="1592">
          <cell r="D1592">
            <v>22803</v>
          </cell>
          <cell r="E1592" t="str">
            <v>MB 819527</v>
          </cell>
          <cell r="F1592">
            <v>240</v>
          </cell>
          <cell r="G1592">
            <v>0</v>
          </cell>
          <cell r="H1592" t="str">
            <v>SASH REAR DOOR CENTER LH</v>
          </cell>
        </row>
        <row r="1593">
          <cell r="D1593">
            <v>22803</v>
          </cell>
          <cell r="E1593" t="str">
            <v>MB 819528</v>
          </cell>
          <cell r="F1593">
            <v>240</v>
          </cell>
          <cell r="G1593">
            <v>0</v>
          </cell>
          <cell r="H1593" t="str">
            <v>SASH REAR DOOR CENTER RH</v>
          </cell>
        </row>
        <row r="1594">
          <cell r="D1594">
            <v>22803</v>
          </cell>
          <cell r="E1594" t="str">
            <v>MR 106081</v>
          </cell>
          <cell r="F1594">
            <v>180</v>
          </cell>
          <cell r="G1594">
            <v>0</v>
          </cell>
          <cell r="H1594" t="str">
            <v>SASH FRONT DOOR LOWER RR LH</v>
          </cell>
        </row>
        <row r="1595">
          <cell r="D1595">
            <v>22803</v>
          </cell>
          <cell r="E1595" t="str">
            <v>MR 106082</v>
          </cell>
          <cell r="F1595">
            <v>180</v>
          </cell>
          <cell r="G1595">
            <v>0</v>
          </cell>
          <cell r="H1595" t="str">
            <v>SASH FRONT DOOR LOWER RR RH</v>
          </cell>
        </row>
        <row r="1596">
          <cell r="D1596">
            <v>22804</v>
          </cell>
          <cell r="E1596" t="str">
            <v>PW 830701 (R)</v>
          </cell>
          <cell r="F1596">
            <v>60</v>
          </cell>
          <cell r="G1596">
            <v>0</v>
          </cell>
          <cell r="H1596" t="str">
            <v>SASH RR DR CENTER LH</v>
          </cell>
        </row>
        <row r="1597">
          <cell r="D1597">
            <v>22804</v>
          </cell>
          <cell r="E1597" t="str">
            <v>PW 830702 (R)</v>
          </cell>
          <cell r="F1597">
            <v>60</v>
          </cell>
          <cell r="G1597">
            <v>0</v>
          </cell>
          <cell r="H1597" t="str">
            <v>SASH RR DR CENTER RH</v>
          </cell>
        </row>
        <row r="1598">
          <cell r="D1598">
            <v>22805</v>
          </cell>
          <cell r="E1598" t="str">
            <v>MB 819527</v>
          </cell>
          <cell r="F1598">
            <v>120</v>
          </cell>
          <cell r="G1598">
            <v>0</v>
          </cell>
          <cell r="H1598" t="str">
            <v>SASH REAR DOOR CENTER LH</v>
          </cell>
        </row>
        <row r="1599">
          <cell r="D1599">
            <v>22805</v>
          </cell>
          <cell r="E1599" t="str">
            <v>MB 819528</v>
          </cell>
          <cell r="F1599">
            <v>120</v>
          </cell>
          <cell r="G1599">
            <v>0</v>
          </cell>
          <cell r="H1599" t="str">
            <v>SASH REAR DOOR CENTER RH</v>
          </cell>
        </row>
        <row r="1600">
          <cell r="D1600">
            <v>22805</v>
          </cell>
          <cell r="E1600" t="str">
            <v>MR 106081</v>
          </cell>
          <cell r="F1600">
            <v>180</v>
          </cell>
          <cell r="G1600">
            <v>0</v>
          </cell>
          <cell r="H1600" t="str">
            <v>SASH FRONT DOOR LOWER RR LH</v>
          </cell>
        </row>
        <row r="1601">
          <cell r="D1601">
            <v>22805</v>
          </cell>
          <cell r="E1601" t="str">
            <v>MR 106082</v>
          </cell>
          <cell r="F1601">
            <v>180</v>
          </cell>
          <cell r="G1601">
            <v>0</v>
          </cell>
          <cell r="H1601" t="str">
            <v>SASH FRONT DOOR LOWER RR RH</v>
          </cell>
        </row>
        <row r="1602">
          <cell r="D1602">
            <v>22806</v>
          </cell>
          <cell r="E1602" t="str">
            <v>PW 830779</v>
          </cell>
          <cell r="F1602">
            <v>60</v>
          </cell>
          <cell r="G1602">
            <v>0</v>
          </cell>
          <cell r="H1602" t="str">
            <v>SASH ASSY FR DR LH</v>
          </cell>
        </row>
        <row r="1603">
          <cell r="D1603">
            <v>22806</v>
          </cell>
          <cell r="E1603" t="str">
            <v>PW 830780</v>
          </cell>
          <cell r="F1603">
            <v>60</v>
          </cell>
          <cell r="G1603">
            <v>0</v>
          </cell>
          <cell r="H1603" t="str">
            <v>SASH ASSY FR DR RH</v>
          </cell>
        </row>
        <row r="1604">
          <cell r="D1604">
            <v>22807</v>
          </cell>
          <cell r="E1604" t="str">
            <v>PW 830701 (R)</v>
          </cell>
          <cell r="F1604">
            <v>60</v>
          </cell>
          <cell r="G1604">
            <v>0</v>
          </cell>
          <cell r="H1604" t="str">
            <v>SASH RR DR CENTER LH</v>
          </cell>
        </row>
        <row r="1605">
          <cell r="D1605">
            <v>22807</v>
          </cell>
          <cell r="E1605" t="str">
            <v>PW 830702 (R)</v>
          </cell>
          <cell r="F1605">
            <v>60</v>
          </cell>
          <cell r="G1605">
            <v>0</v>
          </cell>
          <cell r="H1605" t="str">
            <v>SASH RR DR CENTER RH</v>
          </cell>
        </row>
        <row r="1606">
          <cell r="D1606">
            <v>22808</v>
          </cell>
          <cell r="E1606" t="str">
            <v>PW 533078</v>
          </cell>
          <cell r="F1606">
            <v>90</v>
          </cell>
          <cell r="G1606">
            <v>0</v>
          </cell>
          <cell r="H1606" t="str">
            <v>SASH ASSY FR DR LH</v>
          </cell>
        </row>
        <row r="1607">
          <cell r="D1607">
            <v>22808</v>
          </cell>
          <cell r="E1607" t="str">
            <v>PW 533080</v>
          </cell>
          <cell r="F1607">
            <v>90</v>
          </cell>
          <cell r="G1607">
            <v>0</v>
          </cell>
          <cell r="H1607" t="str">
            <v>SASH ASSY RR DR LH</v>
          </cell>
        </row>
        <row r="1608">
          <cell r="D1608">
            <v>22809</v>
          </cell>
          <cell r="E1608" t="str">
            <v>PW 533078</v>
          </cell>
          <cell r="F1608">
            <v>90</v>
          </cell>
          <cell r="G1608">
            <v>0</v>
          </cell>
          <cell r="H1608" t="str">
            <v>SASH ASSY FR DR LH</v>
          </cell>
        </row>
        <row r="1609">
          <cell r="D1609">
            <v>22809</v>
          </cell>
          <cell r="E1609" t="str">
            <v>PW 533080</v>
          </cell>
          <cell r="F1609">
            <v>90</v>
          </cell>
          <cell r="G1609">
            <v>0</v>
          </cell>
          <cell r="H1609" t="str">
            <v>SASH ASSY RR DR LH</v>
          </cell>
        </row>
        <row r="1610">
          <cell r="D1610">
            <v>22810</v>
          </cell>
          <cell r="E1610" t="str">
            <v>PW 830779</v>
          </cell>
          <cell r="F1610">
            <v>30</v>
          </cell>
          <cell r="G1610">
            <v>0</v>
          </cell>
          <cell r="H1610" t="str">
            <v>SASH ASSY FR DR LH</v>
          </cell>
        </row>
        <row r="1611">
          <cell r="D1611">
            <v>22810</v>
          </cell>
          <cell r="E1611" t="str">
            <v>PW 830780</v>
          </cell>
          <cell r="F1611">
            <v>60</v>
          </cell>
          <cell r="G1611">
            <v>0</v>
          </cell>
          <cell r="H1611" t="str">
            <v>SASH ASSY FR DR RH</v>
          </cell>
        </row>
        <row r="1612">
          <cell r="D1612">
            <v>22810</v>
          </cell>
          <cell r="E1612" t="str">
            <v>PW 830683</v>
          </cell>
          <cell r="F1612">
            <v>30</v>
          </cell>
          <cell r="G1612">
            <v>0</v>
          </cell>
          <cell r="H1612" t="str">
            <v>SASH ASSY RR DR LH</v>
          </cell>
        </row>
        <row r="1613">
          <cell r="D1613">
            <v>22810</v>
          </cell>
          <cell r="E1613" t="str">
            <v>PW 830684</v>
          </cell>
          <cell r="F1613">
            <v>30</v>
          </cell>
          <cell r="G1613">
            <v>0</v>
          </cell>
          <cell r="H1613" t="str">
            <v>SASH ASSY RR DR RH</v>
          </cell>
        </row>
        <row r="1614">
          <cell r="D1614">
            <v>22811</v>
          </cell>
          <cell r="E1614" t="str">
            <v>PW 533078</v>
          </cell>
          <cell r="F1614">
            <v>60</v>
          </cell>
          <cell r="G1614">
            <v>0</v>
          </cell>
          <cell r="H1614" t="str">
            <v>SASH ASSY FR DR LH</v>
          </cell>
        </row>
        <row r="1615">
          <cell r="D1615">
            <v>22811</v>
          </cell>
          <cell r="E1615" t="str">
            <v>PW 533079</v>
          </cell>
          <cell r="F1615">
            <v>90</v>
          </cell>
          <cell r="G1615">
            <v>0</v>
          </cell>
          <cell r="H1615" t="str">
            <v>SASH ASSY FR DR RH</v>
          </cell>
        </row>
        <row r="1616">
          <cell r="D1616">
            <v>22811</v>
          </cell>
          <cell r="E1616" t="str">
            <v>PW 533080</v>
          </cell>
          <cell r="F1616">
            <v>30</v>
          </cell>
          <cell r="G1616">
            <v>0</v>
          </cell>
          <cell r="H1616" t="str">
            <v>SASH ASSY RR DR LH</v>
          </cell>
        </row>
        <row r="1617">
          <cell r="D1617">
            <v>22811</v>
          </cell>
          <cell r="E1617" t="str">
            <v>PW 533081</v>
          </cell>
          <cell r="F1617">
            <v>90</v>
          </cell>
          <cell r="G1617">
            <v>0</v>
          </cell>
          <cell r="H1617" t="str">
            <v>SASH ASSY RR DR RH</v>
          </cell>
        </row>
        <row r="1618">
          <cell r="D1618">
            <v>22812</v>
          </cell>
          <cell r="E1618" t="str">
            <v>PW 533079</v>
          </cell>
          <cell r="F1618">
            <v>90</v>
          </cell>
          <cell r="G1618">
            <v>0</v>
          </cell>
          <cell r="H1618" t="str">
            <v>SASH ASSY FR DR RH</v>
          </cell>
        </row>
        <row r="1619">
          <cell r="D1619">
            <v>22812</v>
          </cell>
          <cell r="E1619" t="str">
            <v>PW 533081</v>
          </cell>
          <cell r="F1619">
            <v>90</v>
          </cell>
          <cell r="G1619">
            <v>0</v>
          </cell>
          <cell r="H1619" t="str">
            <v>SASH ASSY RR DR RH</v>
          </cell>
        </row>
        <row r="1620">
          <cell r="D1620">
            <v>22813</v>
          </cell>
          <cell r="E1620" t="str">
            <v>PW 533079</v>
          </cell>
          <cell r="F1620">
            <v>60</v>
          </cell>
          <cell r="G1620">
            <v>0</v>
          </cell>
          <cell r="H1620" t="str">
            <v>SASH ASSY FR DR RH</v>
          </cell>
        </row>
        <row r="1621">
          <cell r="D1621">
            <v>22813</v>
          </cell>
          <cell r="E1621" t="str">
            <v>PW 533080</v>
          </cell>
          <cell r="F1621">
            <v>30</v>
          </cell>
          <cell r="G1621">
            <v>0</v>
          </cell>
          <cell r="H1621" t="str">
            <v>SASH ASSY RR DR LH</v>
          </cell>
        </row>
        <row r="1622">
          <cell r="D1622">
            <v>22813</v>
          </cell>
          <cell r="E1622" t="str">
            <v>PW 533081</v>
          </cell>
          <cell r="F1622">
            <v>60</v>
          </cell>
          <cell r="G1622">
            <v>0</v>
          </cell>
          <cell r="H1622" t="str">
            <v>SASH ASSY RR DR RH</v>
          </cell>
        </row>
        <row r="1623">
          <cell r="D1623">
            <v>22814</v>
          </cell>
          <cell r="E1623" t="str">
            <v>PW 830779</v>
          </cell>
          <cell r="F1623">
            <v>60</v>
          </cell>
          <cell r="G1623">
            <v>0</v>
          </cell>
          <cell r="H1623" t="str">
            <v>SASH ASSY FR DR LH</v>
          </cell>
        </row>
        <row r="1624">
          <cell r="D1624">
            <v>22814</v>
          </cell>
          <cell r="E1624" t="str">
            <v>PW 830780</v>
          </cell>
          <cell r="F1624">
            <v>60</v>
          </cell>
          <cell r="G1624">
            <v>0</v>
          </cell>
          <cell r="H1624" t="str">
            <v>SASH ASSY FR DR RH</v>
          </cell>
        </row>
        <row r="1625">
          <cell r="D1625">
            <v>22814</v>
          </cell>
          <cell r="E1625" t="str">
            <v>PW 830683</v>
          </cell>
          <cell r="F1625">
            <v>90</v>
          </cell>
          <cell r="G1625">
            <v>0</v>
          </cell>
          <cell r="H1625" t="str">
            <v>SASH ASSY RR DR LH</v>
          </cell>
        </row>
        <row r="1626">
          <cell r="D1626">
            <v>22814</v>
          </cell>
          <cell r="E1626" t="str">
            <v>PW 830684</v>
          </cell>
          <cell r="F1626">
            <v>90</v>
          </cell>
          <cell r="G1626">
            <v>0</v>
          </cell>
          <cell r="H1626" t="str">
            <v>SASH ASSY RR DR RH</v>
          </cell>
        </row>
        <row r="1627">
          <cell r="D1627">
            <v>22815</v>
          </cell>
          <cell r="E1627" t="str">
            <v>PW 830701 (R)</v>
          </cell>
          <cell r="F1627">
            <v>90</v>
          </cell>
          <cell r="G1627">
            <v>0</v>
          </cell>
          <cell r="H1627" t="str">
            <v>SASH RR DR CENTER LH</v>
          </cell>
        </row>
        <row r="1628">
          <cell r="D1628">
            <v>22815</v>
          </cell>
          <cell r="E1628" t="str">
            <v>PW 830702 (R)</v>
          </cell>
          <cell r="F1628">
            <v>90</v>
          </cell>
          <cell r="G1628">
            <v>0</v>
          </cell>
          <cell r="H1628" t="str">
            <v>SASH RR DR CENTER RH</v>
          </cell>
        </row>
        <row r="1629">
          <cell r="D1629">
            <v>22816</v>
          </cell>
          <cell r="E1629" t="str">
            <v>MB 819527</v>
          </cell>
          <cell r="F1629">
            <v>210</v>
          </cell>
          <cell r="G1629">
            <v>0</v>
          </cell>
          <cell r="H1629" t="str">
            <v>SASH REAR DOOR CENTER LH</v>
          </cell>
        </row>
        <row r="1630">
          <cell r="D1630">
            <v>22816</v>
          </cell>
          <cell r="E1630" t="str">
            <v>MB 819528</v>
          </cell>
          <cell r="F1630">
            <v>180</v>
          </cell>
          <cell r="G1630">
            <v>0</v>
          </cell>
          <cell r="H1630" t="str">
            <v>SASH REAR DOOR CENTER RH</v>
          </cell>
        </row>
        <row r="1631">
          <cell r="D1631">
            <v>22816</v>
          </cell>
          <cell r="E1631" t="str">
            <v>MR 106081</v>
          </cell>
          <cell r="F1631">
            <v>90</v>
          </cell>
          <cell r="G1631">
            <v>0</v>
          </cell>
          <cell r="H1631" t="str">
            <v>SASH FRONT DOOR LOWER RR LH</v>
          </cell>
        </row>
        <row r="1632">
          <cell r="D1632">
            <v>22816</v>
          </cell>
          <cell r="E1632" t="str">
            <v>MR 106082</v>
          </cell>
          <cell r="F1632">
            <v>90</v>
          </cell>
          <cell r="G1632">
            <v>0</v>
          </cell>
          <cell r="H1632" t="str">
            <v>SASH FRONT DOOR LOWER RR RH</v>
          </cell>
        </row>
        <row r="1633">
          <cell r="D1633">
            <v>22817</v>
          </cell>
          <cell r="E1633" t="str">
            <v>PW 830701 (R)</v>
          </cell>
          <cell r="F1633">
            <v>60</v>
          </cell>
          <cell r="G1633">
            <v>0</v>
          </cell>
          <cell r="H1633" t="str">
            <v>SASH RR DR CENTER LH</v>
          </cell>
        </row>
        <row r="1634">
          <cell r="D1634">
            <v>22817</v>
          </cell>
          <cell r="E1634" t="str">
            <v>PW 830702 (R)</v>
          </cell>
          <cell r="F1634">
            <v>60</v>
          </cell>
          <cell r="G1634">
            <v>0</v>
          </cell>
          <cell r="H1634" t="str">
            <v>SASH RR DR CENTER RH</v>
          </cell>
        </row>
        <row r="1635">
          <cell r="D1635">
            <v>22818</v>
          </cell>
          <cell r="E1635" t="str">
            <v>PW 533079</v>
          </cell>
          <cell r="F1635">
            <v>90</v>
          </cell>
          <cell r="G1635">
            <v>0</v>
          </cell>
          <cell r="H1635" t="str">
            <v>SASH ASSY FR DR RH</v>
          </cell>
        </row>
        <row r="1636">
          <cell r="D1636">
            <v>22818</v>
          </cell>
          <cell r="E1636" t="str">
            <v>PW 533081</v>
          </cell>
          <cell r="F1636">
            <v>90</v>
          </cell>
          <cell r="G1636">
            <v>0</v>
          </cell>
          <cell r="H1636" t="str">
            <v>SASH ASSY RR DR RH</v>
          </cell>
        </row>
        <row r="1637">
          <cell r="D1637">
            <v>22819</v>
          </cell>
          <cell r="E1637" t="str">
            <v>PW 533078</v>
          </cell>
          <cell r="F1637">
            <v>90</v>
          </cell>
          <cell r="G1637">
            <v>0</v>
          </cell>
          <cell r="H1637" t="str">
            <v>SASH ASSY FR DR LH</v>
          </cell>
        </row>
        <row r="1638">
          <cell r="D1638">
            <v>22819</v>
          </cell>
          <cell r="E1638" t="str">
            <v>PW 533080</v>
          </cell>
          <cell r="F1638">
            <v>90</v>
          </cell>
          <cell r="G1638">
            <v>0</v>
          </cell>
          <cell r="H1638" t="str">
            <v>SASH ASSY RR DR LH</v>
          </cell>
        </row>
        <row r="1639">
          <cell r="D1639">
            <v>22820</v>
          </cell>
          <cell r="E1639" t="str">
            <v>PW 830779</v>
          </cell>
          <cell r="F1639">
            <v>90</v>
          </cell>
          <cell r="G1639">
            <v>0</v>
          </cell>
          <cell r="H1639" t="str">
            <v>SASH ASSY FR DR LH</v>
          </cell>
        </row>
        <row r="1640">
          <cell r="D1640">
            <v>22820</v>
          </cell>
          <cell r="E1640" t="str">
            <v>PW 830780</v>
          </cell>
          <cell r="F1640">
            <v>60</v>
          </cell>
          <cell r="G1640">
            <v>0</v>
          </cell>
          <cell r="H1640" t="str">
            <v>SASH ASSY FR DR RH</v>
          </cell>
        </row>
        <row r="1641">
          <cell r="D1641">
            <v>22820</v>
          </cell>
          <cell r="E1641" t="str">
            <v>PW 830683</v>
          </cell>
          <cell r="F1641">
            <v>60</v>
          </cell>
          <cell r="G1641">
            <v>0</v>
          </cell>
          <cell r="H1641" t="str">
            <v>SASH ASSY RR DR LH</v>
          </cell>
        </row>
        <row r="1642">
          <cell r="D1642">
            <v>22820</v>
          </cell>
          <cell r="E1642" t="str">
            <v>PW 830684</v>
          </cell>
          <cell r="F1642">
            <v>60</v>
          </cell>
          <cell r="G1642">
            <v>0</v>
          </cell>
          <cell r="H1642" t="str">
            <v>SASH ASSY RR DR RH</v>
          </cell>
        </row>
        <row r="1643">
          <cell r="D1643">
            <v>22821</v>
          </cell>
          <cell r="E1643" t="str">
            <v>PW 533078</v>
          </cell>
          <cell r="F1643">
            <v>90</v>
          </cell>
          <cell r="G1643">
            <v>0</v>
          </cell>
          <cell r="H1643" t="str">
            <v>SASH ASSY FR DR LH</v>
          </cell>
        </row>
        <row r="1644">
          <cell r="D1644">
            <v>22821</v>
          </cell>
          <cell r="E1644" t="str">
            <v>PW 533080</v>
          </cell>
          <cell r="F1644">
            <v>90</v>
          </cell>
          <cell r="G1644">
            <v>0</v>
          </cell>
          <cell r="H1644" t="str">
            <v>SASH ASSY RR DR LH</v>
          </cell>
        </row>
        <row r="1645">
          <cell r="D1645">
            <v>22822</v>
          </cell>
          <cell r="E1645" t="str">
            <v>M67041-87203</v>
          </cell>
          <cell r="F1645">
            <v>60</v>
          </cell>
          <cell r="G1645">
            <v>0</v>
          </cell>
          <cell r="H1645" t="str">
            <v>FRONT DOOR SASH RH</v>
          </cell>
        </row>
        <row r="1646">
          <cell r="D1646">
            <v>22822</v>
          </cell>
          <cell r="E1646" t="str">
            <v>M67042-87203</v>
          </cell>
          <cell r="F1646">
            <v>60</v>
          </cell>
          <cell r="G1646">
            <v>0</v>
          </cell>
          <cell r="H1646" t="str">
            <v>FRONT DOOR SASH LH</v>
          </cell>
        </row>
        <row r="1647">
          <cell r="D1647">
            <v>22822</v>
          </cell>
          <cell r="E1647" t="str">
            <v>M67043-87204</v>
          </cell>
          <cell r="F1647">
            <v>120</v>
          </cell>
          <cell r="G1647">
            <v>0</v>
          </cell>
          <cell r="H1647" t="str">
            <v>REAR DOOR SASH RH</v>
          </cell>
        </row>
        <row r="1648">
          <cell r="D1648">
            <v>22822</v>
          </cell>
          <cell r="E1648" t="str">
            <v>M67044-87204</v>
          </cell>
          <cell r="F1648">
            <v>120</v>
          </cell>
          <cell r="G1648">
            <v>0</v>
          </cell>
          <cell r="H1648" t="str">
            <v>REAR DOOR SASH LH</v>
          </cell>
        </row>
        <row r="1649">
          <cell r="D1649">
            <v>22822</v>
          </cell>
          <cell r="E1649" t="str">
            <v>M67435-87205</v>
          </cell>
          <cell r="F1649">
            <v>1000</v>
          </cell>
          <cell r="G1649">
            <v>0</v>
          </cell>
          <cell r="H1649" t="str">
            <v>REAR DOOR LOWER SASH LH/RH</v>
          </cell>
        </row>
        <row r="1650">
          <cell r="D1650">
            <v>22822</v>
          </cell>
          <cell r="E1650" t="str">
            <v>M67181-87201</v>
          </cell>
          <cell r="F1650">
            <v>2000</v>
          </cell>
          <cell r="G1650">
            <v>0</v>
          </cell>
          <cell r="H1650" t="str">
            <v>RETAINER DOOR HINGE</v>
          </cell>
        </row>
        <row r="1651">
          <cell r="D1651">
            <v>22823</v>
          </cell>
          <cell r="E1651" t="str">
            <v>M67041-87203</v>
          </cell>
          <cell r="F1651">
            <v>60</v>
          </cell>
          <cell r="G1651">
            <v>0</v>
          </cell>
          <cell r="H1651" t="str">
            <v>FRONT DOOR SASH RH</v>
          </cell>
        </row>
        <row r="1652">
          <cell r="D1652">
            <v>22823</v>
          </cell>
          <cell r="E1652" t="str">
            <v>M67042-87203</v>
          </cell>
          <cell r="F1652">
            <v>60</v>
          </cell>
          <cell r="G1652">
            <v>0</v>
          </cell>
          <cell r="H1652" t="str">
            <v>FRONT DOOR SASH LH</v>
          </cell>
        </row>
        <row r="1653">
          <cell r="D1653">
            <v>22823</v>
          </cell>
          <cell r="E1653" t="str">
            <v>M67043-87204</v>
          </cell>
          <cell r="F1653">
            <v>60</v>
          </cell>
          <cell r="G1653">
            <v>0</v>
          </cell>
          <cell r="H1653" t="str">
            <v>REAR DOOR SASH RH</v>
          </cell>
        </row>
        <row r="1654">
          <cell r="D1654">
            <v>22823</v>
          </cell>
          <cell r="E1654" t="str">
            <v>M67044-87204</v>
          </cell>
          <cell r="F1654">
            <v>180</v>
          </cell>
          <cell r="G1654">
            <v>0</v>
          </cell>
          <cell r="H1654" t="str">
            <v>REAR DOOR SASH LH</v>
          </cell>
        </row>
        <row r="1655">
          <cell r="D1655">
            <v>22824</v>
          </cell>
          <cell r="E1655" t="str">
            <v>PW 533079</v>
          </cell>
          <cell r="F1655">
            <v>90</v>
          </cell>
          <cell r="G1655">
            <v>0</v>
          </cell>
          <cell r="H1655" t="str">
            <v>SASH ASSY FR DR RH</v>
          </cell>
        </row>
        <row r="1656">
          <cell r="D1656">
            <v>22824</v>
          </cell>
          <cell r="E1656" t="str">
            <v>PW 533081</v>
          </cell>
          <cell r="F1656">
            <v>90</v>
          </cell>
          <cell r="G1656">
            <v>0</v>
          </cell>
          <cell r="H1656" t="str">
            <v>SASH ASSY RR DR RH</v>
          </cell>
        </row>
        <row r="1657">
          <cell r="D1657">
            <v>22826</v>
          </cell>
          <cell r="E1657" t="str">
            <v>PW 533079</v>
          </cell>
          <cell r="F1657">
            <v>90</v>
          </cell>
          <cell r="G1657">
            <v>0</v>
          </cell>
          <cell r="H1657" t="str">
            <v>SASH ASSY FR DR RH</v>
          </cell>
        </row>
        <row r="1658">
          <cell r="D1658">
            <v>22826</v>
          </cell>
          <cell r="E1658" t="str">
            <v>PW 533081</v>
          </cell>
          <cell r="F1658">
            <v>60</v>
          </cell>
          <cell r="G1658">
            <v>0</v>
          </cell>
          <cell r="H1658" t="str">
            <v>SASH ASSY RR DR RH</v>
          </cell>
        </row>
        <row r="1659">
          <cell r="D1659">
            <v>22827</v>
          </cell>
          <cell r="E1659" t="str">
            <v>PW 830779</v>
          </cell>
          <cell r="F1659">
            <v>60</v>
          </cell>
          <cell r="G1659">
            <v>0</v>
          </cell>
          <cell r="H1659" t="str">
            <v>SASH ASSY FR DR LH</v>
          </cell>
        </row>
        <row r="1660">
          <cell r="D1660">
            <v>22827</v>
          </cell>
          <cell r="E1660" t="str">
            <v>PW 830780</v>
          </cell>
          <cell r="F1660">
            <v>60</v>
          </cell>
          <cell r="G1660">
            <v>0</v>
          </cell>
          <cell r="H1660" t="str">
            <v>SASH ASSY FR DR RH</v>
          </cell>
        </row>
        <row r="1661">
          <cell r="D1661">
            <v>22827</v>
          </cell>
          <cell r="E1661" t="str">
            <v>PW 830683</v>
          </cell>
          <cell r="F1661">
            <v>60</v>
          </cell>
          <cell r="G1661">
            <v>0</v>
          </cell>
          <cell r="H1661" t="str">
            <v>SASH ASSY RR DR LH</v>
          </cell>
        </row>
        <row r="1662">
          <cell r="D1662">
            <v>22827</v>
          </cell>
          <cell r="E1662" t="str">
            <v>PW 830684</v>
          </cell>
          <cell r="F1662">
            <v>60</v>
          </cell>
          <cell r="G1662">
            <v>0</v>
          </cell>
          <cell r="H1662" t="str">
            <v>SASH ASSY RR DR RH</v>
          </cell>
        </row>
        <row r="1663">
          <cell r="D1663">
            <v>22828</v>
          </cell>
          <cell r="E1663" t="str">
            <v>PW 533078</v>
          </cell>
          <cell r="F1663">
            <v>60</v>
          </cell>
          <cell r="G1663">
            <v>0</v>
          </cell>
          <cell r="H1663" t="str">
            <v>SASH ASSY FR DR LH</v>
          </cell>
        </row>
        <row r="1664">
          <cell r="D1664">
            <v>22828</v>
          </cell>
          <cell r="E1664" t="str">
            <v>PW 533080</v>
          </cell>
          <cell r="F1664">
            <v>60</v>
          </cell>
          <cell r="G1664">
            <v>0</v>
          </cell>
          <cell r="H1664" t="str">
            <v>SASH ASSY RR DR LH</v>
          </cell>
        </row>
        <row r="1665">
          <cell r="D1665">
            <v>22829</v>
          </cell>
          <cell r="E1665" t="str">
            <v>PW 830701 (R)</v>
          </cell>
          <cell r="F1665">
            <v>60</v>
          </cell>
          <cell r="G1665">
            <v>0</v>
          </cell>
          <cell r="H1665" t="str">
            <v>SASH RR DR CENTER LH</v>
          </cell>
        </row>
        <row r="1666">
          <cell r="D1666">
            <v>22829</v>
          </cell>
          <cell r="E1666" t="str">
            <v>PW 830702 (R)</v>
          </cell>
          <cell r="F1666">
            <v>60</v>
          </cell>
          <cell r="G1666">
            <v>0</v>
          </cell>
          <cell r="H1666" t="str">
            <v>SASH RR DR CENTER RH</v>
          </cell>
        </row>
        <row r="1667">
          <cell r="D1667">
            <v>22830</v>
          </cell>
          <cell r="E1667" t="str">
            <v>M67041-87203</v>
          </cell>
          <cell r="F1667">
            <v>120</v>
          </cell>
          <cell r="G1667">
            <v>0</v>
          </cell>
          <cell r="H1667" t="str">
            <v>FRONT DOOR SASH RH</v>
          </cell>
        </row>
        <row r="1668">
          <cell r="D1668">
            <v>22830</v>
          </cell>
          <cell r="E1668" t="str">
            <v>M67042-87203</v>
          </cell>
          <cell r="F1668">
            <v>90</v>
          </cell>
          <cell r="G1668">
            <v>0</v>
          </cell>
          <cell r="H1668" t="str">
            <v>FRONT DOOR SASH LH</v>
          </cell>
        </row>
        <row r="1669">
          <cell r="D1669">
            <v>22830</v>
          </cell>
          <cell r="E1669" t="str">
            <v>M67043-87204</v>
          </cell>
          <cell r="F1669">
            <v>30</v>
          </cell>
          <cell r="G1669">
            <v>0</v>
          </cell>
          <cell r="H1669" t="str">
            <v>REAR DOOR SASH RH</v>
          </cell>
        </row>
        <row r="1670">
          <cell r="D1670">
            <v>22830</v>
          </cell>
          <cell r="E1670" t="str">
            <v>M67044-87204</v>
          </cell>
          <cell r="F1670">
            <v>30</v>
          </cell>
          <cell r="G1670">
            <v>0</v>
          </cell>
          <cell r="H1670" t="str">
            <v>REAR DOOR SASH LH</v>
          </cell>
        </row>
        <row r="1671">
          <cell r="D1671">
            <v>22830</v>
          </cell>
          <cell r="E1671" t="str">
            <v>M67181-87201</v>
          </cell>
          <cell r="F1671">
            <v>1000</v>
          </cell>
          <cell r="G1671">
            <v>0</v>
          </cell>
          <cell r="H1671" t="str">
            <v>RETAINER DOOR HINGE</v>
          </cell>
        </row>
        <row r="1672">
          <cell r="D1672">
            <v>22831</v>
          </cell>
          <cell r="E1672" t="str">
            <v>PW 533078</v>
          </cell>
          <cell r="F1672">
            <v>90</v>
          </cell>
          <cell r="G1672">
            <v>0</v>
          </cell>
          <cell r="H1672" t="str">
            <v>SASH ASSY FR DR LH</v>
          </cell>
        </row>
        <row r="1673">
          <cell r="D1673">
            <v>22831</v>
          </cell>
          <cell r="E1673" t="str">
            <v>PW 533080</v>
          </cell>
          <cell r="F1673">
            <v>90</v>
          </cell>
          <cell r="G1673">
            <v>0</v>
          </cell>
          <cell r="H1673" t="str">
            <v>SASH ASSY RR DR LH</v>
          </cell>
        </row>
        <row r="1674">
          <cell r="D1674">
            <v>22832</v>
          </cell>
          <cell r="E1674" t="str">
            <v>PW 533078</v>
          </cell>
          <cell r="F1674">
            <v>90</v>
          </cell>
          <cell r="G1674">
            <v>0</v>
          </cell>
          <cell r="H1674" t="str">
            <v>SASH ASSY FR DR LH</v>
          </cell>
        </row>
        <row r="1675">
          <cell r="D1675">
            <v>22832</v>
          </cell>
          <cell r="E1675" t="str">
            <v>PW 533080</v>
          </cell>
          <cell r="F1675">
            <v>90</v>
          </cell>
          <cell r="G1675">
            <v>0</v>
          </cell>
          <cell r="H1675" t="str">
            <v>SASH ASSY RR DR LH</v>
          </cell>
        </row>
        <row r="1676">
          <cell r="D1676">
            <v>22833</v>
          </cell>
          <cell r="E1676" t="str">
            <v>PW 830779</v>
          </cell>
          <cell r="F1676">
            <v>30</v>
          </cell>
          <cell r="G1676">
            <v>0</v>
          </cell>
          <cell r="H1676" t="str">
            <v>SASH ASSY FR DR LH</v>
          </cell>
        </row>
        <row r="1677">
          <cell r="D1677">
            <v>22833</v>
          </cell>
          <cell r="E1677" t="str">
            <v>PW 830780</v>
          </cell>
          <cell r="F1677">
            <v>30</v>
          </cell>
          <cell r="G1677">
            <v>0</v>
          </cell>
          <cell r="H1677" t="str">
            <v>SASH ASSY FR DR RH</v>
          </cell>
        </row>
        <row r="1678">
          <cell r="D1678">
            <v>22833</v>
          </cell>
          <cell r="E1678" t="str">
            <v>PW 830683</v>
          </cell>
          <cell r="F1678">
            <v>30</v>
          </cell>
          <cell r="G1678">
            <v>0</v>
          </cell>
          <cell r="H1678" t="str">
            <v>SASH ASSY RR DR LH</v>
          </cell>
        </row>
        <row r="1679">
          <cell r="D1679">
            <v>22833</v>
          </cell>
          <cell r="E1679" t="str">
            <v>PW 830684</v>
          </cell>
          <cell r="F1679">
            <v>30</v>
          </cell>
          <cell r="G1679">
            <v>0</v>
          </cell>
          <cell r="H1679" t="str">
            <v>SASH ASSY RR DR RH</v>
          </cell>
        </row>
        <row r="1680">
          <cell r="D1680">
            <v>22834</v>
          </cell>
          <cell r="E1680" t="str">
            <v>PW 830779</v>
          </cell>
          <cell r="F1680">
            <v>90</v>
          </cell>
          <cell r="G1680">
            <v>0</v>
          </cell>
          <cell r="H1680" t="str">
            <v>SASH ASSY FR DR LH</v>
          </cell>
        </row>
        <row r="1681">
          <cell r="D1681">
            <v>22834</v>
          </cell>
          <cell r="E1681" t="str">
            <v>PW 830780</v>
          </cell>
          <cell r="F1681">
            <v>60</v>
          </cell>
          <cell r="G1681">
            <v>0</v>
          </cell>
          <cell r="H1681" t="str">
            <v>SASH ASSY FR DR RH</v>
          </cell>
        </row>
        <row r="1682">
          <cell r="D1682">
            <v>22834</v>
          </cell>
          <cell r="E1682" t="str">
            <v>PW 830683</v>
          </cell>
          <cell r="F1682">
            <v>60</v>
          </cell>
          <cell r="G1682">
            <v>0</v>
          </cell>
          <cell r="H1682" t="str">
            <v>SASH ASSY RR DR LH</v>
          </cell>
        </row>
        <row r="1683">
          <cell r="D1683">
            <v>22834</v>
          </cell>
          <cell r="E1683" t="str">
            <v>PW 830684</v>
          </cell>
          <cell r="F1683">
            <v>60</v>
          </cell>
          <cell r="G1683">
            <v>0</v>
          </cell>
          <cell r="H1683" t="str">
            <v>SASH ASSY RR DR RH</v>
          </cell>
        </row>
        <row r="1684">
          <cell r="D1684">
            <v>22835</v>
          </cell>
          <cell r="E1684" t="str">
            <v>PW 533079</v>
          </cell>
          <cell r="F1684">
            <v>90</v>
          </cell>
          <cell r="G1684">
            <v>0</v>
          </cell>
          <cell r="H1684" t="str">
            <v>SASH ASSY FR DR RH</v>
          </cell>
        </row>
        <row r="1685">
          <cell r="D1685">
            <v>22835</v>
          </cell>
          <cell r="E1685" t="str">
            <v>PW 533080</v>
          </cell>
          <cell r="F1685">
            <v>60</v>
          </cell>
          <cell r="G1685">
            <v>0</v>
          </cell>
          <cell r="H1685" t="str">
            <v>SASH ASSY RR DR LH</v>
          </cell>
        </row>
        <row r="1686">
          <cell r="D1686">
            <v>22835</v>
          </cell>
          <cell r="E1686" t="str">
            <v>PW 533081</v>
          </cell>
          <cell r="F1686">
            <v>30</v>
          </cell>
          <cell r="G1686">
            <v>0</v>
          </cell>
          <cell r="H1686" t="str">
            <v>SASH ASSY RR DR RH</v>
          </cell>
        </row>
        <row r="1687">
          <cell r="D1687">
            <v>22836</v>
          </cell>
          <cell r="E1687" t="str">
            <v>MB 819527</v>
          </cell>
          <cell r="F1687">
            <v>150</v>
          </cell>
          <cell r="G1687">
            <v>0</v>
          </cell>
          <cell r="H1687" t="str">
            <v>SASH REAR DOOR CENTER LH</v>
          </cell>
        </row>
        <row r="1688">
          <cell r="D1688">
            <v>22836</v>
          </cell>
          <cell r="E1688" t="str">
            <v>MB 819528</v>
          </cell>
          <cell r="F1688">
            <v>150</v>
          </cell>
          <cell r="G1688">
            <v>0</v>
          </cell>
          <cell r="H1688" t="str">
            <v>SASH REAR DOOR CENTER RH</v>
          </cell>
        </row>
        <row r="1689">
          <cell r="D1689">
            <v>22836</v>
          </cell>
          <cell r="E1689" t="str">
            <v>MR 106082</v>
          </cell>
          <cell r="F1689">
            <v>270</v>
          </cell>
          <cell r="G1689">
            <v>0</v>
          </cell>
          <cell r="H1689" t="str">
            <v>SASH FRONT DOOR LOWER RR RH</v>
          </cell>
        </row>
        <row r="1690">
          <cell r="D1690">
            <v>22837</v>
          </cell>
          <cell r="E1690" t="str">
            <v>PW 830701 (R)</v>
          </cell>
          <cell r="F1690">
            <v>60</v>
          </cell>
          <cell r="G1690">
            <v>0</v>
          </cell>
          <cell r="H1690" t="str">
            <v>SASH RR DR CENTER LH</v>
          </cell>
        </row>
        <row r="1691">
          <cell r="D1691">
            <v>22837</v>
          </cell>
          <cell r="E1691" t="str">
            <v>PW 830702 (R)</v>
          </cell>
          <cell r="F1691">
            <v>60</v>
          </cell>
          <cell r="G1691">
            <v>0</v>
          </cell>
          <cell r="H1691" t="str">
            <v>SASH RR DR CENTER RH</v>
          </cell>
        </row>
        <row r="1692">
          <cell r="D1692">
            <v>22838</v>
          </cell>
          <cell r="E1692" t="str">
            <v>PW 533079</v>
          </cell>
          <cell r="F1692">
            <v>90</v>
          </cell>
          <cell r="G1692">
            <v>0</v>
          </cell>
          <cell r="H1692" t="str">
            <v>SASH ASSY FR DR RH</v>
          </cell>
        </row>
        <row r="1693">
          <cell r="D1693">
            <v>22838</v>
          </cell>
          <cell r="E1693" t="str">
            <v>PW 533081</v>
          </cell>
          <cell r="F1693">
            <v>90</v>
          </cell>
          <cell r="G1693">
            <v>0</v>
          </cell>
          <cell r="H1693" t="str">
            <v>SASH ASSY RR DR RH</v>
          </cell>
        </row>
        <row r="1694">
          <cell r="D1694">
            <v>22839</v>
          </cell>
          <cell r="E1694" t="str">
            <v>PW 830779</v>
          </cell>
          <cell r="F1694">
            <v>30</v>
          </cell>
          <cell r="G1694">
            <v>0</v>
          </cell>
          <cell r="H1694" t="str">
            <v>SASH ASSY FR DR LH</v>
          </cell>
        </row>
        <row r="1695">
          <cell r="D1695">
            <v>22839</v>
          </cell>
          <cell r="E1695" t="str">
            <v>PW 830780</v>
          </cell>
          <cell r="F1695">
            <v>60</v>
          </cell>
          <cell r="G1695">
            <v>0</v>
          </cell>
          <cell r="H1695" t="str">
            <v>SASH ASSY FR DR RH</v>
          </cell>
        </row>
        <row r="1696">
          <cell r="D1696">
            <v>22839</v>
          </cell>
          <cell r="E1696" t="str">
            <v>PW 830683</v>
          </cell>
          <cell r="F1696">
            <v>30</v>
          </cell>
          <cell r="G1696">
            <v>0</v>
          </cell>
          <cell r="H1696" t="str">
            <v>SASH ASSY RR DR LH</v>
          </cell>
        </row>
        <row r="1697">
          <cell r="D1697">
            <v>22839</v>
          </cell>
          <cell r="E1697" t="str">
            <v>PW 830684</v>
          </cell>
          <cell r="F1697">
            <v>30</v>
          </cell>
          <cell r="G1697">
            <v>0</v>
          </cell>
          <cell r="H1697" t="str">
            <v>SASH ASSY RR DR RH</v>
          </cell>
        </row>
        <row r="1698">
          <cell r="D1698">
            <v>22840</v>
          </cell>
          <cell r="E1698" t="str">
            <v>PW 533078</v>
          </cell>
          <cell r="F1698">
            <v>90</v>
          </cell>
          <cell r="G1698">
            <v>0</v>
          </cell>
          <cell r="H1698" t="str">
            <v>SASH ASSY FR DR LH</v>
          </cell>
        </row>
        <row r="1699">
          <cell r="D1699">
            <v>22840</v>
          </cell>
          <cell r="E1699" t="str">
            <v>PW 533079</v>
          </cell>
          <cell r="F1699">
            <v>60</v>
          </cell>
          <cell r="G1699">
            <v>0</v>
          </cell>
          <cell r="H1699" t="str">
            <v>SASH ASSY FR DR RH</v>
          </cell>
        </row>
        <row r="1700">
          <cell r="D1700">
            <v>22840</v>
          </cell>
          <cell r="E1700" t="str">
            <v>PW 533081</v>
          </cell>
          <cell r="F1700">
            <v>120</v>
          </cell>
          <cell r="G1700">
            <v>0</v>
          </cell>
          <cell r="H1700" t="str">
            <v>SASH ASSY RR DR RH</v>
          </cell>
        </row>
        <row r="1701">
          <cell r="D1701">
            <v>22841</v>
          </cell>
          <cell r="E1701" t="str">
            <v>PW 830779</v>
          </cell>
          <cell r="F1701">
            <v>30</v>
          </cell>
          <cell r="G1701">
            <v>0</v>
          </cell>
          <cell r="H1701" t="str">
            <v>SASH ASSY FR DR LH</v>
          </cell>
        </row>
        <row r="1702">
          <cell r="D1702">
            <v>22841</v>
          </cell>
          <cell r="E1702" t="str">
            <v>PW 830780</v>
          </cell>
          <cell r="F1702">
            <v>30</v>
          </cell>
          <cell r="G1702">
            <v>0</v>
          </cell>
          <cell r="H1702" t="str">
            <v>SASH ASSY FR DR RH</v>
          </cell>
        </row>
        <row r="1703">
          <cell r="D1703">
            <v>22841</v>
          </cell>
          <cell r="E1703" t="str">
            <v>PW 830683</v>
          </cell>
          <cell r="F1703">
            <v>60</v>
          </cell>
          <cell r="G1703">
            <v>0</v>
          </cell>
          <cell r="H1703" t="str">
            <v>SASH ASSY RR DR LH</v>
          </cell>
        </row>
        <row r="1704">
          <cell r="D1704">
            <v>22841</v>
          </cell>
          <cell r="E1704" t="str">
            <v>PW 830684</v>
          </cell>
          <cell r="F1704">
            <v>60</v>
          </cell>
          <cell r="G1704">
            <v>0</v>
          </cell>
          <cell r="H1704" t="str">
            <v>SASH ASSY RR DR RH</v>
          </cell>
        </row>
        <row r="1705">
          <cell r="D1705">
            <v>22842</v>
          </cell>
          <cell r="E1705" t="str">
            <v>MB 819527</v>
          </cell>
          <cell r="F1705">
            <v>300</v>
          </cell>
          <cell r="G1705">
            <v>0</v>
          </cell>
          <cell r="H1705" t="str">
            <v>SASH REAR DOOR CENTER LH</v>
          </cell>
        </row>
        <row r="1706">
          <cell r="D1706">
            <v>22842</v>
          </cell>
          <cell r="E1706" t="str">
            <v>MB 819528</v>
          </cell>
          <cell r="F1706">
            <v>300</v>
          </cell>
          <cell r="G1706">
            <v>0</v>
          </cell>
          <cell r="H1706" t="str">
            <v>SASH REAR DOOR CENTER RH</v>
          </cell>
        </row>
        <row r="1707">
          <cell r="D1707">
            <v>22842</v>
          </cell>
          <cell r="E1707" t="str">
            <v>MR 106081</v>
          </cell>
          <cell r="F1707">
            <v>180</v>
          </cell>
          <cell r="G1707">
            <v>0</v>
          </cell>
          <cell r="H1707" t="str">
            <v>SASH FRONT DOOR LOWER RR LH</v>
          </cell>
        </row>
        <row r="1708">
          <cell r="D1708">
            <v>22843</v>
          </cell>
          <cell r="E1708" t="str">
            <v>PW 830701 (R)</v>
          </cell>
          <cell r="F1708">
            <v>60</v>
          </cell>
          <cell r="G1708">
            <v>0</v>
          </cell>
          <cell r="H1708" t="str">
            <v>SASH RR DR CENTER LH</v>
          </cell>
        </row>
        <row r="1709">
          <cell r="D1709">
            <v>22843</v>
          </cell>
          <cell r="E1709" t="str">
            <v>PW 830702 (R)</v>
          </cell>
          <cell r="F1709">
            <v>60</v>
          </cell>
          <cell r="G1709">
            <v>0</v>
          </cell>
          <cell r="H1709" t="str">
            <v>SASH RR DR CENTER RH</v>
          </cell>
        </row>
        <row r="1710">
          <cell r="D1710">
            <v>22844</v>
          </cell>
          <cell r="E1710" t="str">
            <v>PW 830701 (R)</v>
          </cell>
          <cell r="F1710">
            <v>60</v>
          </cell>
          <cell r="G1710">
            <v>0</v>
          </cell>
          <cell r="H1710" t="str">
            <v>SASH RR DR CENTER LH</v>
          </cell>
        </row>
        <row r="1711">
          <cell r="D1711">
            <v>22844</v>
          </cell>
          <cell r="E1711" t="str">
            <v>PW 830702 (R)</v>
          </cell>
          <cell r="F1711">
            <v>60</v>
          </cell>
          <cell r="G1711">
            <v>0</v>
          </cell>
          <cell r="H1711" t="str">
            <v>SASH RR DR CENTER RH</v>
          </cell>
        </row>
        <row r="1712">
          <cell r="D1712">
            <v>22845</v>
          </cell>
          <cell r="E1712" t="str">
            <v>MB 819527</v>
          </cell>
          <cell r="F1712">
            <v>30</v>
          </cell>
          <cell r="G1712">
            <v>0</v>
          </cell>
          <cell r="H1712" t="str">
            <v>SASH REAR DOOR CENTER LH</v>
          </cell>
        </row>
        <row r="1713">
          <cell r="D1713">
            <v>22845</v>
          </cell>
          <cell r="E1713" t="str">
            <v>MB 819528</v>
          </cell>
          <cell r="F1713">
            <v>60</v>
          </cell>
          <cell r="G1713">
            <v>0</v>
          </cell>
          <cell r="H1713" t="str">
            <v>SASH REAR DOOR CENTER RH</v>
          </cell>
        </row>
        <row r="1714">
          <cell r="D1714">
            <v>22845</v>
          </cell>
          <cell r="E1714" t="str">
            <v>MR 106081</v>
          </cell>
          <cell r="F1714">
            <v>180</v>
          </cell>
          <cell r="G1714">
            <v>0</v>
          </cell>
          <cell r="H1714" t="str">
            <v>SASH FRONT DOOR LOWER RR LH</v>
          </cell>
        </row>
        <row r="1715">
          <cell r="D1715">
            <v>22845</v>
          </cell>
          <cell r="E1715" t="str">
            <v>MR 106082</v>
          </cell>
          <cell r="F1715">
            <v>270</v>
          </cell>
          <cell r="G1715">
            <v>0</v>
          </cell>
          <cell r="H1715" t="str">
            <v>SASH FRONT DOOR LOWER RR RH</v>
          </cell>
        </row>
        <row r="1716">
          <cell r="D1716">
            <v>22846</v>
          </cell>
          <cell r="E1716" t="str">
            <v>PW 533078</v>
          </cell>
          <cell r="F1716">
            <v>90</v>
          </cell>
          <cell r="G1716">
            <v>0</v>
          </cell>
          <cell r="H1716" t="str">
            <v>SASH ASSY FR DR LH</v>
          </cell>
        </row>
        <row r="1717">
          <cell r="D1717">
            <v>22846</v>
          </cell>
          <cell r="E1717" t="str">
            <v>PW 533080</v>
          </cell>
          <cell r="F1717">
            <v>90</v>
          </cell>
          <cell r="G1717">
            <v>0</v>
          </cell>
          <cell r="H1717" t="str">
            <v>SASH ASSY RR DR LH</v>
          </cell>
        </row>
        <row r="1718">
          <cell r="D1718">
            <v>22847</v>
          </cell>
          <cell r="E1718" t="str">
            <v>PW 533079</v>
          </cell>
          <cell r="F1718">
            <v>90</v>
          </cell>
          <cell r="G1718">
            <v>0</v>
          </cell>
          <cell r="H1718" t="str">
            <v>SASH ASSY FR DR RH</v>
          </cell>
        </row>
        <row r="1719">
          <cell r="D1719">
            <v>22847</v>
          </cell>
          <cell r="E1719" t="str">
            <v>PW 533081</v>
          </cell>
          <cell r="F1719">
            <v>90</v>
          </cell>
          <cell r="G1719">
            <v>0</v>
          </cell>
          <cell r="H1719" t="str">
            <v>SASH ASSY RR DR RH</v>
          </cell>
        </row>
        <row r="1720">
          <cell r="D1720">
            <v>22848</v>
          </cell>
          <cell r="E1720" t="str">
            <v>PW 533078</v>
          </cell>
          <cell r="F1720">
            <v>90</v>
          </cell>
          <cell r="G1720">
            <v>0</v>
          </cell>
          <cell r="H1720" t="str">
            <v>SASH ASSY FR DR LH</v>
          </cell>
        </row>
        <row r="1721">
          <cell r="D1721">
            <v>22848</v>
          </cell>
          <cell r="E1721" t="str">
            <v>PW 533080</v>
          </cell>
          <cell r="F1721">
            <v>90</v>
          </cell>
          <cell r="G1721">
            <v>0</v>
          </cell>
          <cell r="H1721" t="str">
            <v>SASH ASSY RR DR LH</v>
          </cell>
        </row>
        <row r="1722">
          <cell r="D1722">
            <v>22849</v>
          </cell>
          <cell r="E1722" t="str">
            <v>PW 830779</v>
          </cell>
          <cell r="F1722">
            <v>60</v>
          </cell>
          <cell r="G1722">
            <v>0</v>
          </cell>
          <cell r="H1722" t="str">
            <v>SASH ASSY FR DR LH</v>
          </cell>
        </row>
        <row r="1723">
          <cell r="D1723">
            <v>22849</v>
          </cell>
          <cell r="E1723" t="str">
            <v>PW 830780</v>
          </cell>
          <cell r="F1723">
            <v>60</v>
          </cell>
          <cell r="G1723">
            <v>0</v>
          </cell>
          <cell r="H1723" t="str">
            <v>SASH ASSY FR DR RH</v>
          </cell>
        </row>
        <row r="1724">
          <cell r="D1724">
            <v>22849</v>
          </cell>
          <cell r="E1724" t="str">
            <v>PW 830683</v>
          </cell>
          <cell r="F1724">
            <v>60</v>
          </cell>
          <cell r="G1724">
            <v>0</v>
          </cell>
          <cell r="H1724" t="str">
            <v>SASH ASSY RR DR LH</v>
          </cell>
        </row>
        <row r="1725">
          <cell r="D1725">
            <v>22849</v>
          </cell>
          <cell r="E1725" t="str">
            <v>PW 830684</v>
          </cell>
          <cell r="F1725">
            <v>60</v>
          </cell>
          <cell r="G1725">
            <v>0</v>
          </cell>
          <cell r="H1725" t="str">
            <v>SASH ASSY RR DR RH</v>
          </cell>
        </row>
        <row r="1726">
          <cell r="D1726">
            <v>22850</v>
          </cell>
          <cell r="E1726" t="str">
            <v>M67041-87203</v>
          </cell>
          <cell r="F1726">
            <v>120</v>
          </cell>
          <cell r="G1726">
            <v>0</v>
          </cell>
          <cell r="H1726" t="str">
            <v>FRONT DOOR SASH RH</v>
          </cell>
        </row>
        <row r="1727">
          <cell r="D1727">
            <v>22850</v>
          </cell>
          <cell r="E1727" t="str">
            <v>M67042-87203</v>
          </cell>
          <cell r="F1727">
            <v>120</v>
          </cell>
          <cell r="G1727">
            <v>0</v>
          </cell>
          <cell r="H1727" t="str">
            <v>FRONT DOOR SASH LH</v>
          </cell>
        </row>
        <row r="1728">
          <cell r="D1728">
            <v>22850</v>
          </cell>
          <cell r="E1728" t="str">
            <v>M67181-87201</v>
          </cell>
          <cell r="F1728">
            <v>2000</v>
          </cell>
          <cell r="G1728">
            <v>0</v>
          </cell>
          <cell r="H1728" t="str">
            <v>RETAINER DOOR HINGE</v>
          </cell>
        </row>
        <row r="1729">
          <cell r="D1729">
            <v>22850</v>
          </cell>
          <cell r="E1729" t="str">
            <v>M67333-87203</v>
          </cell>
          <cell r="F1729">
            <v>500</v>
          </cell>
          <cell r="G1729">
            <v>0</v>
          </cell>
          <cell r="H1729" t="str">
            <v>REINFORCEMENT DOOR CHECK</v>
          </cell>
        </row>
        <row r="1730">
          <cell r="D1730">
            <v>22851</v>
          </cell>
          <cell r="E1730" t="str">
            <v>PW 533079</v>
          </cell>
          <cell r="F1730">
            <v>90</v>
          </cell>
          <cell r="G1730">
            <v>0</v>
          </cell>
          <cell r="H1730" t="str">
            <v>SASH ASSY FR DR RH</v>
          </cell>
        </row>
        <row r="1731">
          <cell r="D1731">
            <v>22851</v>
          </cell>
          <cell r="E1731" t="str">
            <v>PW 533081</v>
          </cell>
          <cell r="F1731">
            <v>90</v>
          </cell>
          <cell r="G1731">
            <v>0</v>
          </cell>
          <cell r="H1731" t="str">
            <v>SASH ASSY RR DR RH</v>
          </cell>
        </row>
        <row r="1732">
          <cell r="D1732">
            <v>22852</v>
          </cell>
          <cell r="E1732" t="str">
            <v>PW 533078</v>
          </cell>
          <cell r="F1732">
            <v>60</v>
          </cell>
          <cell r="G1732">
            <v>0</v>
          </cell>
          <cell r="H1732" t="str">
            <v>SASH ASSY FR DR LH</v>
          </cell>
        </row>
        <row r="1733">
          <cell r="D1733">
            <v>22852</v>
          </cell>
          <cell r="E1733" t="str">
            <v>PW 533079</v>
          </cell>
          <cell r="F1733">
            <v>30</v>
          </cell>
          <cell r="G1733">
            <v>0</v>
          </cell>
          <cell r="H1733" t="str">
            <v>SASH ASSY FR DR RH</v>
          </cell>
        </row>
        <row r="1734">
          <cell r="D1734">
            <v>22852</v>
          </cell>
          <cell r="E1734" t="str">
            <v>PW 533080</v>
          </cell>
          <cell r="F1734">
            <v>30</v>
          </cell>
          <cell r="G1734">
            <v>0</v>
          </cell>
          <cell r="H1734" t="str">
            <v>SASH ASSY RR DR LH</v>
          </cell>
        </row>
        <row r="1735">
          <cell r="D1735">
            <v>22852</v>
          </cell>
          <cell r="E1735" t="str">
            <v>PW 533081</v>
          </cell>
          <cell r="F1735">
            <v>30</v>
          </cell>
          <cell r="G1735">
            <v>0</v>
          </cell>
          <cell r="H1735" t="str">
            <v>SASH ASSY RR DR RH</v>
          </cell>
        </row>
        <row r="1736">
          <cell r="D1736">
            <v>22853</v>
          </cell>
          <cell r="E1736" t="str">
            <v>PW 830779</v>
          </cell>
          <cell r="F1736">
            <v>90</v>
          </cell>
          <cell r="G1736">
            <v>0</v>
          </cell>
          <cell r="H1736" t="str">
            <v>SASH ASSY FR DR LH</v>
          </cell>
        </row>
        <row r="1737">
          <cell r="D1737">
            <v>22853</v>
          </cell>
          <cell r="E1737" t="str">
            <v>PW 830780</v>
          </cell>
          <cell r="F1737">
            <v>60</v>
          </cell>
          <cell r="G1737">
            <v>0</v>
          </cell>
          <cell r="H1737" t="str">
            <v>SASH ASSY FR DR RH</v>
          </cell>
        </row>
        <row r="1738">
          <cell r="D1738">
            <v>22853</v>
          </cell>
          <cell r="E1738" t="str">
            <v>PW 830683</v>
          </cell>
          <cell r="F1738">
            <v>60</v>
          </cell>
          <cell r="G1738">
            <v>0</v>
          </cell>
          <cell r="H1738" t="str">
            <v>SASH ASSY RR DR LH</v>
          </cell>
        </row>
        <row r="1739">
          <cell r="D1739">
            <v>22853</v>
          </cell>
          <cell r="E1739" t="str">
            <v>PW 830684</v>
          </cell>
          <cell r="F1739">
            <v>60</v>
          </cell>
          <cell r="G1739">
            <v>0</v>
          </cell>
          <cell r="H1739" t="str">
            <v>SASH ASSY RR DR RH</v>
          </cell>
        </row>
        <row r="1740">
          <cell r="D1740">
            <v>22854</v>
          </cell>
          <cell r="E1740" t="str">
            <v>M67041-87203</v>
          </cell>
          <cell r="F1740">
            <v>90</v>
          </cell>
          <cell r="G1740">
            <v>0</v>
          </cell>
          <cell r="H1740" t="str">
            <v>FRONT DOOR SASH RH</v>
          </cell>
        </row>
        <row r="1741">
          <cell r="D1741">
            <v>22854</v>
          </cell>
          <cell r="E1741" t="str">
            <v>M67042-87203</v>
          </cell>
          <cell r="F1741">
            <v>90</v>
          </cell>
          <cell r="G1741">
            <v>0</v>
          </cell>
          <cell r="H1741" t="str">
            <v>FRONT DOOR SASH LH</v>
          </cell>
        </row>
        <row r="1742">
          <cell r="D1742">
            <v>22854</v>
          </cell>
          <cell r="E1742" t="str">
            <v>M67043-87204</v>
          </cell>
          <cell r="F1742">
            <v>30</v>
          </cell>
          <cell r="G1742">
            <v>0</v>
          </cell>
          <cell r="H1742" t="str">
            <v>REAR DOOR SASH RH</v>
          </cell>
        </row>
        <row r="1743">
          <cell r="D1743">
            <v>22854</v>
          </cell>
          <cell r="E1743" t="str">
            <v>M67044-87204</v>
          </cell>
          <cell r="F1743">
            <v>90</v>
          </cell>
          <cell r="G1743">
            <v>0</v>
          </cell>
          <cell r="H1743" t="str">
            <v>REAR DOOR SASH LH</v>
          </cell>
        </row>
        <row r="1744">
          <cell r="D1744">
            <v>22855</v>
          </cell>
          <cell r="E1744" t="str">
            <v>PW 830701 (R)</v>
          </cell>
          <cell r="F1744">
            <v>60</v>
          </cell>
          <cell r="G1744">
            <v>0</v>
          </cell>
          <cell r="H1744" t="str">
            <v>SASH RR DR CENTER LH</v>
          </cell>
        </row>
        <row r="1745">
          <cell r="D1745">
            <v>22855</v>
          </cell>
          <cell r="E1745" t="str">
            <v>PW 830702 (R)</v>
          </cell>
          <cell r="F1745">
            <v>60</v>
          </cell>
          <cell r="G1745">
            <v>0</v>
          </cell>
          <cell r="H1745" t="str">
            <v>SASH RR DR CENTER RH</v>
          </cell>
        </row>
        <row r="1746">
          <cell r="D1746">
            <v>22856</v>
          </cell>
          <cell r="E1746" t="str">
            <v>PW 533078</v>
          </cell>
          <cell r="F1746">
            <v>30</v>
          </cell>
          <cell r="G1746">
            <v>0</v>
          </cell>
          <cell r="H1746" t="str">
            <v>SASH ASSY FR DR LH</v>
          </cell>
        </row>
        <row r="1747">
          <cell r="D1747">
            <v>22856</v>
          </cell>
          <cell r="E1747" t="str">
            <v>PW 533079</v>
          </cell>
          <cell r="F1747">
            <v>60</v>
          </cell>
          <cell r="G1747">
            <v>0</v>
          </cell>
          <cell r="H1747" t="str">
            <v>SASH ASSY FR DR RH</v>
          </cell>
        </row>
        <row r="1748">
          <cell r="D1748">
            <v>22856</v>
          </cell>
          <cell r="E1748" t="str">
            <v>PW 533080</v>
          </cell>
          <cell r="F1748">
            <v>60</v>
          </cell>
          <cell r="G1748">
            <v>0</v>
          </cell>
          <cell r="H1748" t="str">
            <v>SASH ASSY RR DR LH</v>
          </cell>
        </row>
        <row r="1749">
          <cell r="D1749">
            <v>22856</v>
          </cell>
          <cell r="E1749" t="str">
            <v>PW 533081</v>
          </cell>
          <cell r="F1749">
            <v>30</v>
          </cell>
          <cell r="G1749">
            <v>0</v>
          </cell>
          <cell r="H1749" t="str">
            <v>SASH ASSY RR DR RH</v>
          </cell>
        </row>
        <row r="1750">
          <cell r="D1750">
            <v>22858</v>
          </cell>
          <cell r="E1750" t="str">
            <v>PW 533079</v>
          </cell>
          <cell r="F1750">
            <v>90</v>
          </cell>
          <cell r="G1750">
            <v>0</v>
          </cell>
          <cell r="H1750" t="str">
            <v>SASH ASSY FR DR RH</v>
          </cell>
        </row>
        <row r="1751">
          <cell r="D1751">
            <v>22858</v>
          </cell>
          <cell r="E1751" t="str">
            <v>PW 533081</v>
          </cell>
          <cell r="F1751">
            <v>90</v>
          </cell>
          <cell r="G1751">
            <v>0</v>
          </cell>
          <cell r="H1751" t="str">
            <v>SASH ASSY RR DR RH</v>
          </cell>
        </row>
        <row r="1752">
          <cell r="D1752">
            <v>22859</v>
          </cell>
          <cell r="E1752" t="str">
            <v>PW 830779</v>
          </cell>
          <cell r="F1752">
            <v>60</v>
          </cell>
          <cell r="G1752">
            <v>0</v>
          </cell>
          <cell r="H1752" t="str">
            <v>SASH ASSY FR DR LH</v>
          </cell>
        </row>
        <row r="1753">
          <cell r="D1753">
            <v>22859</v>
          </cell>
          <cell r="E1753" t="str">
            <v>PW 830780</v>
          </cell>
          <cell r="F1753">
            <v>90</v>
          </cell>
          <cell r="G1753">
            <v>0</v>
          </cell>
          <cell r="H1753" t="str">
            <v>SASH ASSY FR DR RH</v>
          </cell>
        </row>
        <row r="1754">
          <cell r="D1754">
            <v>22859</v>
          </cell>
          <cell r="E1754" t="str">
            <v>PW 830683</v>
          </cell>
          <cell r="F1754">
            <v>60</v>
          </cell>
          <cell r="G1754">
            <v>0</v>
          </cell>
          <cell r="H1754" t="str">
            <v>SASH ASSY RR DR LH</v>
          </cell>
        </row>
        <row r="1755">
          <cell r="D1755">
            <v>22859</v>
          </cell>
          <cell r="E1755" t="str">
            <v>PW 830684</v>
          </cell>
          <cell r="F1755">
            <v>60</v>
          </cell>
          <cell r="G1755">
            <v>0</v>
          </cell>
          <cell r="H1755" t="str">
            <v>SASH ASSY RR DR RH</v>
          </cell>
        </row>
        <row r="1756">
          <cell r="D1756">
            <v>22860</v>
          </cell>
          <cell r="E1756" t="str">
            <v>PW 830779</v>
          </cell>
          <cell r="F1756">
            <v>30</v>
          </cell>
          <cell r="G1756">
            <v>0</v>
          </cell>
          <cell r="H1756" t="str">
            <v>SASH ASSY FR DR LH</v>
          </cell>
        </row>
        <row r="1757">
          <cell r="D1757">
            <v>22860</v>
          </cell>
          <cell r="E1757" t="str">
            <v>PW 830780</v>
          </cell>
          <cell r="F1757">
            <v>30</v>
          </cell>
          <cell r="G1757">
            <v>0</v>
          </cell>
          <cell r="H1757" t="str">
            <v>SASH ASSY FR DR RH</v>
          </cell>
        </row>
        <row r="1758">
          <cell r="D1758">
            <v>22860</v>
          </cell>
          <cell r="E1758" t="str">
            <v>PW 830683</v>
          </cell>
          <cell r="F1758">
            <v>60</v>
          </cell>
          <cell r="G1758">
            <v>0</v>
          </cell>
          <cell r="H1758" t="str">
            <v>SASH ASSY RR DR LH</v>
          </cell>
        </row>
        <row r="1759">
          <cell r="D1759">
            <v>22860</v>
          </cell>
          <cell r="E1759" t="str">
            <v>PW 830684</v>
          </cell>
          <cell r="F1759">
            <v>60</v>
          </cell>
          <cell r="G1759">
            <v>0</v>
          </cell>
          <cell r="H1759" t="str">
            <v>SASH ASSY RR DR RH</v>
          </cell>
        </row>
        <row r="1760">
          <cell r="D1760">
            <v>22861</v>
          </cell>
          <cell r="E1760" t="str">
            <v>MB 819527</v>
          </cell>
          <cell r="F1760">
            <v>240</v>
          </cell>
          <cell r="G1760">
            <v>0</v>
          </cell>
          <cell r="H1760" t="str">
            <v>SASH REAR DOOR CENTER LH</v>
          </cell>
        </row>
        <row r="1761">
          <cell r="D1761">
            <v>22861</v>
          </cell>
          <cell r="E1761" t="str">
            <v>MB 819528</v>
          </cell>
          <cell r="F1761">
            <v>210</v>
          </cell>
          <cell r="G1761">
            <v>0</v>
          </cell>
          <cell r="H1761" t="str">
            <v>SASH REAR DOOR CENTER RH</v>
          </cell>
        </row>
        <row r="1762">
          <cell r="D1762">
            <v>22861</v>
          </cell>
          <cell r="E1762" t="str">
            <v>MR 106081</v>
          </cell>
          <cell r="F1762">
            <v>180</v>
          </cell>
          <cell r="G1762">
            <v>0</v>
          </cell>
          <cell r="H1762" t="str">
            <v>SASH FRONT DOOR LOWER RR LH</v>
          </cell>
        </row>
        <row r="1763">
          <cell r="D1763">
            <v>22861</v>
          </cell>
          <cell r="E1763" t="str">
            <v>MR 106082</v>
          </cell>
          <cell r="F1763">
            <v>180</v>
          </cell>
          <cell r="G1763">
            <v>0</v>
          </cell>
          <cell r="H1763" t="str">
            <v>SASH FRONT DOOR LOWER RR RH</v>
          </cell>
        </row>
        <row r="1764">
          <cell r="D1764">
            <v>22862</v>
          </cell>
          <cell r="E1764" t="str">
            <v>PW 830701 (R)</v>
          </cell>
          <cell r="F1764">
            <v>90</v>
          </cell>
          <cell r="G1764">
            <v>0</v>
          </cell>
          <cell r="H1764" t="str">
            <v>SASH RR DR CENTER LH</v>
          </cell>
        </row>
        <row r="1765">
          <cell r="D1765">
            <v>22862</v>
          </cell>
          <cell r="E1765" t="str">
            <v>PW 830702 (R)</v>
          </cell>
          <cell r="F1765">
            <v>90</v>
          </cell>
          <cell r="G1765">
            <v>0</v>
          </cell>
          <cell r="H1765" t="str">
            <v>SASH RR DR CENTER RH</v>
          </cell>
        </row>
        <row r="1766">
          <cell r="D1766">
            <v>22863</v>
          </cell>
          <cell r="E1766" t="str">
            <v>PW 533079</v>
          </cell>
          <cell r="F1766">
            <v>90</v>
          </cell>
          <cell r="G1766">
            <v>0</v>
          </cell>
          <cell r="H1766" t="str">
            <v>SASH ASSY FR DR RH</v>
          </cell>
        </row>
        <row r="1767">
          <cell r="D1767">
            <v>22863</v>
          </cell>
          <cell r="E1767" t="str">
            <v>PW 533081</v>
          </cell>
          <cell r="F1767">
            <v>90</v>
          </cell>
          <cell r="G1767">
            <v>0</v>
          </cell>
          <cell r="H1767" t="str">
            <v>SASH ASSY RR DR RH</v>
          </cell>
        </row>
        <row r="1768">
          <cell r="D1768">
            <v>22864</v>
          </cell>
          <cell r="E1768" t="str">
            <v>PW 533078</v>
          </cell>
          <cell r="F1768">
            <v>90</v>
          </cell>
          <cell r="G1768">
            <v>0</v>
          </cell>
          <cell r="H1768" t="str">
            <v>SASH ASSY FR DR LH</v>
          </cell>
        </row>
        <row r="1769">
          <cell r="D1769">
            <v>22864</v>
          </cell>
          <cell r="E1769" t="str">
            <v>PW 533080</v>
          </cell>
          <cell r="F1769">
            <v>90</v>
          </cell>
          <cell r="G1769">
            <v>0</v>
          </cell>
          <cell r="H1769" t="str">
            <v>SASH ASSY RR DR LH</v>
          </cell>
        </row>
        <row r="1770">
          <cell r="D1770">
            <v>22865</v>
          </cell>
          <cell r="E1770" t="str">
            <v>PW 533078</v>
          </cell>
          <cell r="F1770">
            <v>60</v>
          </cell>
          <cell r="G1770">
            <v>0</v>
          </cell>
          <cell r="H1770" t="str">
            <v>SASH ASSY FR DR LH</v>
          </cell>
        </row>
        <row r="1771">
          <cell r="D1771">
            <v>22865</v>
          </cell>
          <cell r="E1771" t="str">
            <v>PW 533079</v>
          </cell>
          <cell r="F1771">
            <v>60</v>
          </cell>
          <cell r="G1771">
            <v>0</v>
          </cell>
          <cell r="H1771" t="str">
            <v>SASH ASSY FR DR RH</v>
          </cell>
        </row>
        <row r="1772">
          <cell r="D1772">
            <v>22865</v>
          </cell>
          <cell r="E1772" t="str">
            <v>PW 533080</v>
          </cell>
          <cell r="F1772">
            <v>30</v>
          </cell>
          <cell r="G1772">
            <v>0</v>
          </cell>
          <cell r="H1772" t="str">
            <v>SASH ASSY RR DR LH</v>
          </cell>
        </row>
        <row r="1773">
          <cell r="D1773">
            <v>22865</v>
          </cell>
          <cell r="E1773" t="str">
            <v>PW 533081</v>
          </cell>
          <cell r="F1773">
            <v>60</v>
          </cell>
          <cell r="G1773">
            <v>0</v>
          </cell>
          <cell r="H1773" t="str">
            <v>SASH ASSY RR DR RH</v>
          </cell>
        </row>
        <row r="1774">
          <cell r="D1774">
            <v>22866</v>
          </cell>
          <cell r="E1774" t="str">
            <v>M67041-87203</v>
          </cell>
          <cell r="F1774">
            <v>30</v>
          </cell>
          <cell r="G1774">
            <v>0</v>
          </cell>
          <cell r="H1774" t="str">
            <v>FRONT DOOR SASH RH</v>
          </cell>
        </row>
        <row r="1775">
          <cell r="D1775">
            <v>22866</v>
          </cell>
          <cell r="E1775" t="str">
            <v>M67042-87203</v>
          </cell>
          <cell r="F1775">
            <v>60</v>
          </cell>
          <cell r="G1775">
            <v>0</v>
          </cell>
          <cell r="H1775" t="str">
            <v>FRONT DOOR SASH LH</v>
          </cell>
        </row>
        <row r="1776">
          <cell r="D1776">
            <v>22866</v>
          </cell>
          <cell r="E1776" t="str">
            <v>M67043-87204</v>
          </cell>
          <cell r="F1776">
            <v>120</v>
          </cell>
          <cell r="G1776">
            <v>0</v>
          </cell>
          <cell r="H1776" t="str">
            <v>REAR DOOR SASH RH</v>
          </cell>
        </row>
        <row r="1777">
          <cell r="D1777">
            <v>22866</v>
          </cell>
          <cell r="E1777" t="str">
            <v>M67044-87204</v>
          </cell>
          <cell r="F1777">
            <v>30</v>
          </cell>
          <cell r="G1777">
            <v>0</v>
          </cell>
          <cell r="H1777" t="str">
            <v>REAR DOOR SASH LH</v>
          </cell>
        </row>
        <row r="1778">
          <cell r="D1778">
            <v>22866</v>
          </cell>
          <cell r="E1778" t="str">
            <v>M67181-87201</v>
          </cell>
          <cell r="F1778">
            <v>1000</v>
          </cell>
          <cell r="G1778">
            <v>0</v>
          </cell>
          <cell r="H1778" t="str">
            <v>RETAINER DOOR HINGE</v>
          </cell>
        </row>
        <row r="1779">
          <cell r="D1779">
            <v>22867</v>
          </cell>
          <cell r="E1779" t="str">
            <v>MB 819527</v>
          </cell>
          <cell r="F1779">
            <v>150</v>
          </cell>
          <cell r="G1779">
            <v>0</v>
          </cell>
          <cell r="H1779" t="str">
            <v>SASH REAR DOOR CENTER LH</v>
          </cell>
        </row>
        <row r="1780">
          <cell r="D1780">
            <v>22867</v>
          </cell>
          <cell r="E1780" t="str">
            <v>MB 819528</v>
          </cell>
          <cell r="F1780">
            <v>120</v>
          </cell>
          <cell r="G1780">
            <v>0</v>
          </cell>
          <cell r="H1780" t="str">
            <v>SASH REAR DOOR CENTER RH</v>
          </cell>
        </row>
        <row r="1781">
          <cell r="D1781">
            <v>22867</v>
          </cell>
          <cell r="E1781" t="str">
            <v>MR 106081</v>
          </cell>
          <cell r="F1781">
            <v>180</v>
          </cell>
          <cell r="G1781">
            <v>0</v>
          </cell>
          <cell r="H1781" t="str">
            <v>SASH FRONT DOOR LOWER RR LH</v>
          </cell>
        </row>
        <row r="1782">
          <cell r="D1782">
            <v>22867</v>
          </cell>
          <cell r="E1782" t="str">
            <v>MR 106082</v>
          </cell>
          <cell r="F1782">
            <v>90</v>
          </cell>
          <cell r="G1782">
            <v>0</v>
          </cell>
          <cell r="H1782" t="str">
            <v>SASH FRONT DOOR LOWER RR RH</v>
          </cell>
        </row>
        <row r="1783">
          <cell r="D1783">
            <v>22868</v>
          </cell>
          <cell r="E1783" t="str">
            <v>PW 830701 (R)</v>
          </cell>
          <cell r="F1783">
            <v>90</v>
          </cell>
          <cell r="G1783">
            <v>0</v>
          </cell>
          <cell r="H1783" t="str">
            <v>SASH RR DR CENTER LH</v>
          </cell>
        </row>
        <row r="1784">
          <cell r="D1784">
            <v>22868</v>
          </cell>
          <cell r="E1784" t="str">
            <v>PW 830702 (R)</v>
          </cell>
          <cell r="F1784">
            <v>90</v>
          </cell>
          <cell r="G1784">
            <v>0</v>
          </cell>
          <cell r="H1784" t="str">
            <v>SASH RR DR CENTER RH</v>
          </cell>
        </row>
        <row r="1785">
          <cell r="D1785">
            <v>22869</v>
          </cell>
          <cell r="E1785" t="str">
            <v>MB 819527</v>
          </cell>
          <cell r="F1785">
            <v>120</v>
          </cell>
          <cell r="G1785">
            <v>0</v>
          </cell>
          <cell r="H1785" t="str">
            <v>SASH REAR DOOR CENTER LH</v>
          </cell>
        </row>
        <row r="1786">
          <cell r="D1786">
            <v>22869</v>
          </cell>
          <cell r="E1786" t="str">
            <v>MB 819528</v>
          </cell>
          <cell r="F1786">
            <v>150</v>
          </cell>
          <cell r="G1786">
            <v>0</v>
          </cell>
          <cell r="H1786" t="str">
            <v>SASH REAR DOOR CENTER RH</v>
          </cell>
        </row>
        <row r="1787">
          <cell r="D1787">
            <v>22869</v>
          </cell>
          <cell r="E1787" t="str">
            <v>MR 106081</v>
          </cell>
          <cell r="F1787">
            <v>90</v>
          </cell>
          <cell r="G1787">
            <v>0</v>
          </cell>
          <cell r="H1787" t="str">
            <v>SASH FRONT DOOR LOWER RR LH</v>
          </cell>
        </row>
        <row r="1788">
          <cell r="D1788">
            <v>22869</v>
          </cell>
          <cell r="E1788" t="str">
            <v>MR 106082</v>
          </cell>
          <cell r="F1788">
            <v>270</v>
          </cell>
          <cell r="G1788">
            <v>0</v>
          </cell>
          <cell r="H1788" t="str">
            <v>SASH FRONT DOOR LOWER RR RH</v>
          </cell>
        </row>
        <row r="1789">
          <cell r="D1789">
            <v>22870</v>
          </cell>
          <cell r="E1789" t="str">
            <v>PW 830701 (R)</v>
          </cell>
          <cell r="F1789">
            <v>90</v>
          </cell>
          <cell r="G1789">
            <v>0</v>
          </cell>
          <cell r="H1789" t="str">
            <v>SASH RR DR CENTER LH</v>
          </cell>
        </row>
        <row r="1790">
          <cell r="D1790">
            <v>22870</v>
          </cell>
          <cell r="E1790" t="str">
            <v>PW 830702 (R)</v>
          </cell>
          <cell r="F1790">
            <v>90</v>
          </cell>
          <cell r="G1790">
            <v>0</v>
          </cell>
          <cell r="H1790" t="str">
            <v>SASH RR DR CENTER RH</v>
          </cell>
        </row>
        <row r="1791">
          <cell r="D1791">
            <v>22871</v>
          </cell>
          <cell r="E1791" t="str">
            <v>PW 533078</v>
          </cell>
          <cell r="F1791">
            <v>90</v>
          </cell>
          <cell r="G1791">
            <v>0</v>
          </cell>
          <cell r="H1791" t="str">
            <v>SASH ASSY FR DR LH</v>
          </cell>
        </row>
        <row r="1792">
          <cell r="D1792">
            <v>22871</v>
          </cell>
          <cell r="E1792" t="str">
            <v>PW 533080</v>
          </cell>
          <cell r="F1792">
            <v>90</v>
          </cell>
          <cell r="G1792">
            <v>0</v>
          </cell>
          <cell r="H1792" t="str">
            <v>SASH ASSY RR DR LH</v>
          </cell>
        </row>
        <row r="1793">
          <cell r="D1793">
            <v>22872</v>
          </cell>
          <cell r="E1793" t="str">
            <v>PW 533079</v>
          </cell>
          <cell r="F1793">
            <v>90</v>
          </cell>
          <cell r="G1793">
            <v>0</v>
          </cell>
          <cell r="H1793" t="str">
            <v>SASH ASSY FR DR RH</v>
          </cell>
        </row>
        <row r="1794">
          <cell r="D1794">
            <v>22872</v>
          </cell>
          <cell r="E1794" t="str">
            <v>PW 533081</v>
          </cell>
          <cell r="F1794">
            <v>90</v>
          </cell>
          <cell r="G1794">
            <v>0</v>
          </cell>
          <cell r="H1794" t="str">
            <v>SASH ASSY RR DR RH</v>
          </cell>
        </row>
        <row r="1795">
          <cell r="D1795">
            <v>22873</v>
          </cell>
          <cell r="E1795" t="str">
            <v>M67041-87203</v>
          </cell>
          <cell r="F1795">
            <v>60</v>
          </cell>
          <cell r="G1795">
            <v>0</v>
          </cell>
          <cell r="H1795" t="str">
            <v>FRONT DOOR SASH RH</v>
          </cell>
        </row>
        <row r="1796">
          <cell r="D1796">
            <v>22873</v>
          </cell>
          <cell r="E1796" t="str">
            <v>M67042-87203</v>
          </cell>
          <cell r="F1796">
            <v>60</v>
          </cell>
          <cell r="G1796">
            <v>0</v>
          </cell>
          <cell r="H1796" t="str">
            <v>FRONT DOOR SASH LH</v>
          </cell>
        </row>
        <row r="1797">
          <cell r="D1797">
            <v>22873</v>
          </cell>
          <cell r="E1797" t="str">
            <v>M67043-87204</v>
          </cell>
          <cell r="F1797">
            <v>90</v>
          </cell>
          <cell r="G1797">
            <v>0</v>
          </cell>
          <cell r="H1797" t="str">
            <v>REAR DOOR SASH RH</v>
          </cell>
        </row>
        <row r="1798">
          <cell r="D1798">
            <v>22873</v>
          </cell>
          <cell r="E1798" t="str">
            <v>M67044-87204</v>
          </cell>
          <cell r="F1798">
            <v>90</v>
          </cell>
          <cell r="G1798">
            <v>0</v>
          </cell>
          <cell r="H1798" t="str">
            <v>REAR DOOR SASH LH</v>
          </cell>
        </row>
        <row r="1799">
          <cell r="D1799">
            <v>22873</v>
          </cell>
          <cell r="E1799" t="str">
            <v>M67435-87205</v>
          </cell>
          <cell r="F1799">
            <v>1000</v>
          </cell>
          <cell r="G1799">
            <v>0</v>
          </cell>
          <cell r="H1799" t="str">
            <v>REAR DOOR LOWER SASH LH/RH</v>
          </cell>
        </row>
        <row r="1800">
          <cell r="D1800">
            <v>22873</v>
          </cell>
          <cell r="E1800" t="str">
            <v>M67181-87201</v>
          </cell>
          <cell r="F1800">
            <v>1000</v>
          </cell>
          <cell r="G1800">
            <v>0</v>
          </cell>
          <cell r="H1800" t="str">
            <v>RETAINER DOOR HINGE</v>
          </cell>
        </row>
        <row r="1801">
          <cell r="D1801">
            <v>22873</v>
          </cell>
          <cell r="E1801" t="str">
            <v>M67333-87203</v>
          </cell>
          <cell r="F1801">
            <v>500</v>
          </cell>
          <cell r="G1801">
            <v>0</v>
          </cell>
          <cell r="H1801" t="str">
            <v>REINFORCEMENT DOOR CHECK</v>
          </cell>
        </row>
        <row r="1802">
          <cell r="D1802">
            <v>22874</v>
          </cell>
          <cell r="E1802" t="str">
            <v>PW 533078</v>
          </cell>
          <cell r="F1802">
            <v>60</v>
          </cell>
          <cell r="G1802">
            <v>0</v>
          </cell>
          <cell r="H1802" t="str">
            <v>SASH ASSY FR DR LH</v>
          </cell>
        </row>
        <row r="1803">
          <cell r="D1803">
            <v>22874</v>
          </cell>
          <cell r="E1803" t="str">
            <v>PW 533079</v>
          </cell>
          <cell r="F1803">
            <v>90</v>
          </cell>
          <cell r="G1803">
            <v>0</v>
          </cell>
          <cell r="H1803" t="str">
            <v>SASH ASSY FR DR RH</v>
          </cell>
        </row>
        <row r="1804">
          <cell r="D1804">
            <v>22874</v>
          </cell>
          <cell r="E1804" t="str">
            <v>PW 533080</v>
          </cell>
          <cell r="F1804">
            <v>60</v>
          </cell>
          <cell r="G1804">
            <v>0</v>
          </cell>
          <cell r="H1804" t="str">
            <v>SASH ASSY RR DR LH</v>
          </cell>
        </row>
        <row r="1805">
          <cell r="D1805">
            <v>22874</v>
          </cell>
          <cell r="E1805" t="str">
            <v>PW 533081</v>
          </cell>
          <cell r="F1805">
            <v>60</v>
          </cell>
          <cell r="G1805">
            <v>0</v>
          </cell>
          <cell r="H1805" t="str">
            <v>SASH ASSY RR DR RH</v>
          </cell>
        </row>
        <row r="1806">
          <cell r="D1806">
            <v>22875</v>
          </cell>
          <cell r="E1806" t="str">
            <v>PW 533078</v>
          </cell>
          <cell r="F1806">
            <v>90</v>
          </cell>
          <cell r="G1806">
            <v>0</v>
          </cell>
          <cell r="H1806" t="str">
            <v>SASH ASSY FR DR LH</v>
          </cell>
        </row>
        <row r="1807">
          <cell r="D1807">
            <v>22875</v>
          </cell>
          <cell r="E1807" t="str">
            <v>PW 533080</v>
          </cell>
          <cell r="F1807">
            <v>90</v>
          </cell>
          <cell r="G1807">
            <v>0</v>
          </cell>
          <cell r="H1807" t="str">
            <v>SASH ASSY RR DR LH</v>
          </cell>
        </row>
        <row r="1808">
          <cell r="D1808">
            <v>22876</v>
          </cell>
          <cell r="E1808" t="str">
            <v>M67041-87203</v>
          </cell>
          <cell r="F1808">
            <v>90</v>
          </cell>
          <cell r="G1808">
            <v>0</v>
          </cell>
          <cell r="H1808" t="str">
            <v>FRONT DOOR SASH RH</v>
          </cell>
        </row>
        <row r="1809">
          <cell r="D1809">
            <v>22876</v>
          </cell>
          <cell r="E1809" t="str">
            <v>M67042-87203</v>
          </cell>
          <cell r="F1809">
            <v>90</v>
          </cell>
          <cell r="G1809">
            <v>0</v>
          </cell>
          <cell r="H1809" t="str">
            <v>FRONT DOOR SASH LH</v>
          </cell>
        </row>
        <row r="1810">
          <cell r="D1810">
            <v>22876</v>
          </cell>
          <cell r="E1810" t="str">
            <v>M67043-87204</v>
          </cell>
          <cell r="F1810">
            <v>30</v>
          </cell>
          <cell r="G1810">
            <v>0</v>
          </cell>
          <cell r="H1810" t="str">
            <v>REAR DOOR SASH RH</v>
          </cell>
        </row>
        <row r="1811">
          <cell r="D1811">
            <v>22876</v>
          </cell>
          <cell r="E1811" t="str">
            <v>M67044-87204</v>
          </cell>
          <cell r="F1811">
            <v>30</v>
          </cell>
          <cell r="G1811">
            <v>0</v>
          </cell>
          <cell r="H1811" t="str">
            <v>REAR DOOR SASH LH</v>
          </cell>
        </row>
        <row r="1812">
          <cell r="D1812">
            <v>22877</v>
          </cell>
          <cell r="E1812" t="str">
            <v>PW 533079</v>
          </cell>
          <cell r="F1812">
            <v>90</v>
          </cell>
          <cell r="G1812">
            <v>0</v>
          </cell>
          <cell r="H1812" t="str">
            <v>SASH ASSY FR DR RH</v>
          </cell>
        </row>
        <row r="1813">
          <cell r="D1813">
            <v>22877</v>
          </cell>
          <cell r="E1813" t="str">
            <v>PW 533081</v>
          </cell>
          <cell r="F1813">
            <v>90</v>
          </cell>
          <cell r="G1813">
            <v>0</v>
          </cell>
          <cell r="H1813" t="str">
            <v>SASH ASSY RR DR RH</v>
          </cell>
        </row>
        <row r="1814">
          <cell r="D1814">
            <v>22879</v>
          </cell>
          <cell r="E1814" t="str">
            <v>PW 830779</v>
          </cell>
          <cell r="F1814">
            <v>60</v>
          </cell>
          <cell r="G1814">
            <v>0</v>
          </cell>
          <cell r="H1814" t="str">
            <v>SASH ASSY FR DR LH</v>
          </cell>
        </row>
        <row r="1815">
          <cell r="D1815">
            <v>22879</v>
          </cell>
          <cell r="E1815" t="str">
            <v>PW 830780</v>
          </cell>
          <cell r="F1815">
            <v>60</v>
          </cell>
          <cell r="G1815">
            <v>0</v>
          </cell>
          <cell r="H1815" t="str">
            <v>SASH ASSY FR DR RH</v>
          </cell>
        </row>
        <row r="1816">
          <cell r="D1816">
            <v>22879</v>
          </cell>
          <cell r="E1816" t="str">
            <v>PW 830683</v>
          </cell>
          <cell r="F1816">
            <v>60</v>
          </cell>
          <cell r="G1816">
            <v>0</v>
          </cell>
          <cell r="H1816" t="str">
            <v>SASH ASSY RR DR LH</v>
          </cell>
        </row>
        <row r="1817">
          <cell r="D1817">
            <v>22879</v>
          </cell>
          <cell r="E1817" t="str">
            <v>PW 830684</v>
          </cell>
          <cell r="F1817">
            <v>60</v>
          </cell>
          <cell r="G1817">
            <v>0</v>
          </cell>
          <cell r="H1817" t="str">
            <v>SASH ASSY RR DR RH</v>
          </cell>
        </row>
        <row r="1818">
          <cell r="D1818">
            <v>22880</v>
          </cell>
          <cell r="E1818" t="str">
            <v>PW 830779</v>
          </cell>
          <cell r="F1818">
            <v>30</v>
          </cell>
          <cell r="G1818">
            <v>0</v>
          </cell>
          <cell r="H1818" t="str">
            <v>SASH ASSY FR DR LH</v>
          </cell>
        </row>
        <row r="1819">
          <cell r="D1819">
            <v>22880</v>
          </cell>
          <cell r="E1819" t="str">
            <v>PW 830780</v>
          </cell>
          <cell r="F1819">
            <v>30</v>
          </cell>
          <cell r="G1819">
            <v>0</v>
          </cell>
          <cell r="H1819" t="str">
            <v>SASH ASSY FR DR RH</v>
          </cell>
        </row>
        <row r="1820">
          <cell r="D1820">
            <v>22880</v>
          </cell>
          <cell r="E1820" t="str">
            <v>PW 830683</v>
          </cell>
          <cell r="F1820">
            <v>30</v>
          </cell>
          <cell r="G1820">
            <v>0</v>
          </cell>
          <cell r="H1820" t="str">
            <v>SASH ASSY RR DR LH</v>
          </cell>
        </row>
        <row r="1821">
          <cell r="D1821">
            <v>22880</v>
          </cell>
          <cell r="E1821" t="str">
            <v>PW 830684</v>
          </cell>
          <cell r="F1821">
            <v>30</v>
          </cell>
          <cell r="G1821">
            <v>0</v>
          </cell>
          <cell r="H1821" t="str">
            <v>SASH ASSY RR DR RH</v>
          </cell>
        </row>
        <row r="1822">
          <cell r="D1822">
            <v>22881</v>
          </cell>
          <cell r="E1822" t="str">
            <v>PW 533078</v>
          </cell>
          <cell r="F1822">
            <v>30</v>
          </cell>
          <cell r="G1822">
            <v>0</v>
          </cell>
          <cell r="H1822" t="str">
            <v>SASH ASSY FR DR LH</v>
          </cell>
        </row>
        <row r="1823">
          <cell r="D1823">
            <v>22881</v>
          </cell>
          <cell r="E1823" t="str">
            <v>PW 533080</v>
          </cell>
          <cell r="F1823">
            <v>60</v>
          </cell>
          <cell r="G1823">
            <v>0</v>
          </cell>
          <cell r="H1823" t="str">
            <v>SASH ASSY RR DR LH</v>
          </cell>
        </row>
        <row r="1824">
          <cell r="D1824">
            <v>22881</v>
          </cell>
          <cell r="E1824" t="str">
            <v>PW 533081</v>
          </cell>
          <cell r="F1824">
            <v>60</v>
          </cell>
          <cell r="G1824">
            <v>0</v>
          </cell>
          <cell r="H1824" t="str">
            <v>SASH ASSY RR DR RH</v>
          </cell>
        </row>
        <row r="1825">
          <cell r="D1825">
            <v>22882</v>
          </cell>
          <cell r="E1825" t="str">
            <v>M67043-87204</v>
          </cell>
          <cell r="F1825">
            <v>5</v>
          </cell>
          <cell r="G1825">
            <v>0</v>
          </cell>
          <cell r="H1825" t="str">
            <v>REAR DOOR SASH RH</v>
          </cell>
        </row>
        <row r="1826">
          <cell r="D1826">
            <v>22882</v>
          </cell>
          <cell r="E1826" t="str">
            <v>M67044-87204</v>
          </cell>
          <cell r="F1826">
            <v>5</v>
          </cell>
          <cell r="G1826">
            <v>0</v>
          </cell>
          <cell r="H1826" t="str">
            <v>REAR DOOR SASH LH</v>
          </cell>
        </row>
        <row r="1827">
          <cell r="D1827">
            <v>22883</v>
          </cell>
          <cell r="E1827" t="str">
            <v>MB 819527</v>
          </cell>
          <cell r="F1827">
            <v>150</v>
          </cell>
          <cell r="G1827">
            <v>0</v>
          </cell>
          <cell r="H1827" t="str">
            <v>SASH REAR DOOR CENTER LH</v>
          </cell>
        </row>
        <row r="1828">
          <cell r="D1828">
            <v>22883</v>
          </cell>
          <cell r="E1828" t="str">
            <v>MB 819528</v>
          </cell>
          <cell r="F1828">
            <v>150</v>
          </cell>
          <cell r="G1828">
            <v>0</v>
          </cell>
          <cell r="H1828" t="str">
            <v>SASH REAR DOOR CENTER RH</v>
          </cell>
        </row>
        <row r="1829">
          <cell r="D1829">
            <v>22883</v>
          </cell>
          <cell r="E1829" t="str">
            <v>MR 106081</v>
          </cell>
          <cell r="F1829">
            <v>180</v>
          </cell>
          <cell r="G1829">
            <v>0</v>
          </cell>
          <cell r="H1829" t="str">
            <v>SASH FRONT DOOR LOWER RR LH</v>
          </cell>
        </row>
        <row r="1830">
          <cell r="D1830">
            <v>22883</v>
          </cell>
          <cell r="E1830" t="str">
            <v>MR 106082</v>
          </cell>
          <cell r="F1830">
            <v>90</v>
          </cell>
          <cell r="G1830">
            <v>0</v>
          </cell>
          <cell r="H1830" t="str">
            <v>SASH FRONT DOOR LOWER RR RH</v>
          </cell>
        </row>
        <row r="1831">
          <cell r="D1831">
            <v>22884</v>
          </cell>
          <cell r="E1831" t="str">
            <v>PW 830701 (R)</v>
          </cell>
          <cell r="F1831">
            <v>60</v>
          </cell>
          <cell r="G1831">
            <v>0</v>
          </cell>
          <cell r="H1831" t="str">
            <v>SASH RR DR CENTER LH</v>
          </cell>
        </row>
        <row r="1832">
          <cell r="D1832">
            <v>22884</v>
          </cell>
          <cell r="E1832" t="str">
            <v>PW 830702 (R)</v>
          </cell>
          <cell r="F1832">
            <v>60</v>
          </cell>
          <cell r="G1832">
            <v>0</v>
          </cell>
          <cell r="H1832" t="str">
            <v>SASH RR DR CENTER RH</v>
          </cell>
        </row>
        <row r="1833">
          <cell r="D1833">
            <v>22885</v>
          </cell>
          <cell r="E1833" t="str">
            <v>M67041-87203</v>
          </cell>
          <cell r="F1833">
            <v>90</v>
          </cell>
          <cell r="G1833">
            <v>0</v>
          </cell>
          <cell r="H1833" t="str">
            <v>FRONT DOOR SASH RH</v>
          </cell>
        </row>
        <row r="1834">
          <cell r="D1834">
            <v>22885</v>
          </cell>
          <cell r="E1834" t="str">
            <v>M67042-87203</v>
          </cell>
          <cell r="F1834">
            <v>90</v>
          </cell>
          <cell r="G1834">
            <v>0</v>
          </cell>
          <cell r="H1834" t="str">
            <v>FRONT DOOR SASH LH</v>
          </cell>
        </row>
        <row r="1835">
          <cell r="D1835">
            <v>22885</v>
          </cell>
          <cell r="E1835" t="str">
            <v>M67044-87204</v>
          </cell>
          <cell r="F1835">
            <v>90</v>
          </cell>
          <cell r="G1835">
            <v>0</v>
          </cell>
          <cell r="H1835" t="str">
            <v>REAR DOOR SASH LH</v>
          </cell>
        </row>
        <row r="1836">
          <cell r="D1836">
            <v>22885</v>
          </cell>
          <cell r="E1836" t="str">
            <v>M67181-87201</v>
          </cell>
          <cell r="F1836">
            <v>1000</v>
          </cell>
          <cell r="G1836">
            <v>0</v>
          </cell>
          <cell r="H1836" t="str">
            <v>RETAINER DOOR HINGE</v>
          </cell>
        </row>
        <row r="1837">
          <cell r="D1837">
            <v>22886</v>
          </cell>
          <cell r="E1837" t="str">
            <v>PW 533078</v>
          </cell>
          <cell r="F1837">
            <v>90</v>
          </cell>
          <cell r="G1837">
            <v>0</v>
          </cell>
          <cell r="H1837" t="str">
            <v>SASH ASSY FR DR LH</v>
          </cell>
        </row>
        <row r="1838">
          <cell r="D1838">
            <v>22886</v>
          </cell>
          <cell r="E1838" t="str">
            <v>PW 533080</v>
          </cell>
          <cell r="F1838">
            <v>90</v>
          </cell>
          <cell r="G1838">
            <v>0</v>
          </cell>
          <cell r="H1838" t="str">
            <v>SASH ASSY RR DR LH</v>
          </cell>
        </row>
        <row r="1839">
          <cell r="D1839">
            <v>22887</v>
          </cell>
          <cell r="E1839" t="str">
            <v>PW 533079</v>
          </cell>
          <cell r="F1839">
            <v>90</v>
          </cell>
          <cell r="G1839">
            <v>0</v>
          </cell>
          <cell r="H1839" t="str">
            <v>SASH ASSY FR DR RH</v>
          </cell>
        </row>
        <row r="1840">
          <cell r="D1840">
            <v>22887</v>
          </cell>
          <cell r="E1840" t="str">
            <v>PW 533081</v>
          </cell>
          <cell r="F1840">
            <v>90</v>
          </cell>
          <cell r="G1840">
            <v>0</v>
          </cell>
          <cell r="H1840" t="str">
            <v>SASH ASSY RR DR RH</v>
          </cell>
        </row>
        <row r="1841">
          <cell r="D1841">
            <v>22888</v>
          </cell>
          <cell r="E1841" t="str">
            <v>PW 533079</v>
          </cell>
          <cell r="F1841">
            <v>90</v>
          </cell>
          <cell r="G1841">
            <v>0</v>
          </cell>
          <cell r="H1841" t="str">
            <v>SASH ASSY FR DR RH</v>
          </cell>
        </row>
        <row r="1842">
          <cell r="D1842">
            <v>22888</v>
          </cell>
          <cell r="E1842" t="str">
            <v>PW 533080</v>
          </cell>
          <cell r="F1842">
            <v>60</v>
          </cell>
          <cell r="G1842">
            <v>0</v>
          </cell>
          <cell r="H1842" t="str">
            <v>SASH ASSY RR DR LH</v>
          </cell>
        </row>
        <row r="1843">
          <cell r="D1843">
            <v>22888</v>
          </cell>
          <cell r="E1843" t="str">
            <v>PW 533081</v>
          </cell>
          <cell r="F1843">
            <v>30</v>
          </cell>
          <cell r="G1843">
            <v>0</v>
          </cell>
          <cell r="H1843" t="str">
            <v>SASH ASSY RR DR RH</v>
          </cell>
        </row>
        <row r="1844">
          <cell r="D1844">
            <v>22889</v>
          </cell>
          <cell r="E1844" t="str">
            <v>MB 819527</v>
          </cell>
          <cell r="F1844">
            <v>90</v>
          </cell>
          <cell r="G1844">
            <v>0</v>
          </cell>
          <cell r="H1844" t="str">
            <v>SASH REAR DOOR CENTER LH</v>
          </cell>
        </row>
        <row r="1845">
          <cell r="D1845">
            <v>22889</v>
          </cell>
          <cell r="E1845" t="str">
            <v>MB 819528</v>
          </cell>
          <cell r="F1845">
            <v>120</v>
          </cell>
          <cell r="G1845">
            <v>0</v>
          </cell>
          <cell r="H1845" t="str">
            <v>SASH REAR DOOR CENTER RH</v>
          </cell>
        </row>
        <row r="1846">
          <cell r="D1846">
            <v>22889</v>
          </cell>
          <cell r="E1846" t="str">
            <v>MR 106081</v>
          </cell>
          <cell r="F1846">
            <v>90</v>
          </cell>
          <cell r="G1846">
            <v>0</v>
          </cell>
          <cell r="H1846" t="str">
            <v>SASH FRONT DOOR LOWER RR LH</v>
          </cell>
        </row>
        <row r="1847">
          <cell r="D1847">
            <v>22889</v>
          </cell>
          <cell r="E1847" t="str">
            <v>MR 106082</v>
          </cell>
          <cell r="F1847">
            <v>90</v>
          </cell>
          <cell r="G1847">
            <v>0</v>
          </cell>
          <cell r="H1847" t="str">
            <v>SASH FRONT DOOR LOWER RR RH</v>
          </cell>
        </row>
        <row r="1848">
          <cell r="D1848">
            <v>22890</v>
          </cell>
          <cell r="E1848" t="str">
            <v>PW 830701 (R)</v>
          </cell>
          <cell r="F1848">
            <v>60</v>
          </cell>
          <cell r="G1848">
            <v>0</v>
          </cell>
          <cell r="H1848" t="str">
            <v>SASH RR DR CENTER LH</v>
          </cell>
        </row>
        <row r="1849">
          <cell r="D1849">
            <v>22890</v>
          </cell>
          <cell r="E1849" t="str">
            <v>PW 830702 (R)</v>
          </cell>
          <cell r="F1849">
            <v>60</v>
          </cell>
          <cell r="G1849">
            <v>0</v>
          </cell>
          <cell r="H1849" t="str">
            <v>SASH RR DR CENTER RH</v>
          </cell>
        </row>
        <row r="1850">
          <cell r="D1850">
            <v>22893</v>
          </cell>
          <cell r="E1850" t="str">
            <v>PW 830779</v>
          </cell>
          <cell r="F1850">
            <v>30</v>
          </cell>
          <cell r="G1850">
            <v>0</v>
          </cell>
          <cell r="H1850" t="str">
            <v>SASH ASSY FR DR LH</v>
          </cell>
        </row>
        <row r="1851">
          <cell r="D1851">
            <v>22893</v>
          </cell>
          <cell r="E1851" t="str">
            <v>PW 830780</v>
          </cell>
          <cell r="F1851">
            <v>30</v>
          </cell>
          <cell r="G1851">
            <v>0</v>
          </cell>
          <cell r="H1851" t="str">
            <v>SASH ASSY FR DR RH</v>
          </cell>
        </row>
        <row r="1852">
          <cell r="D1852">
            <v>22893</v>
          </cell>
          <cell r="E1852" t="str">
            <v>PW 830683</v>
          </cell>
          <cell r="F1852">
            <v>30</v>
          </cell>
          <cell r="G1852">
            <v>0</v>
          </cell>
          <cell r="H1852" t="str">
            <v>SASH ASSY RR DR LH</v>
          </cell>
        </row>
        <row r="1853">
          <cell r="D1853">
            <v>22893</v>
          </cell>
          <cell r="E1853" t="str">
            <v>PW 830684</v>
          </cell>
          <cell r="F1853">
            <v>30</v>
          </cell>
          <cell r="G1853">
            <v>0</v>
          </cell>
          <cell r="H1853" t="str">
            <v>SASH ASSY RR DR RH</v>
          </cell>
        </row>
        <row r="1854">
          <cell r="D1854">
            <v>22894</v>
          </cell>
          <cell r="E1854" t="str">
            <v>PW 533078</v>
          </cell>
          <cell r="F1854">
            <v>90</v>
          </cell>
          <cell r="G1854">
            <v>0</v>
          </cell>
          <cell r="H1854" t="str">
            <v>SASH ASSY FR DR LH</v>
          </cell>
        </row>
        <row r="1855">
          <cell r="D1855">
            <v>22894</v>
          </cell>
          <cell r="E1855" t="str">
            <v>PW 533079</v>
          </cell>
          <cell r="F1855">
            <v>30</v>
          </cell>
          <cell r="G1855">
            <v>0</v>
          </cell>
          <cell r="H1855" t="str">
            <v>SASH ASSY FR DR RH</v>
          </cell>
        </row>
        <row r="1856">
          <cell r="D1856">
            <v>22894</v>
          </cell>
          <cell r="E1856" t="str">
            <v>PW 533080</v>
          </cell>
          <cell r="F1856">
            <v>90</v>
          </cell>
          <cell r="G1856">
            <v>0</v>
          </cell>
          <cell r="H1856" t="str">
            <v>SASH ASSY RR DR LH</v>
          </cell>
        </row>
        <row r="1857">
          <cell r="D1857">
            <v>22894</v>
          </cell>
          <cell r="E1857" t="str">
            <v>PW 533081</v>
          </cell>
          <cell r="F1857">
            <v>90</v>
          </cell>
          <cell r="G1857">
            <v>0</v>
          </cell>
          <cell r="H1857" t="str">
            <v>SASH ASSY RR DR RH</v>
          </cell>
        </row>
        <row r="1858">
          <cell r="D1858">
            <v>22895</v>
          </cell>
          <cell r="E1858" t="str">
            <v>M67041-87203</v>
          </cell>
          <cell r="F1858">
            <v>30</v>
          </cell>
          <cell r="G1858">
            <v>0</v>
          </cell>
          <cell r="H1858" t="str">
            <v>FRONT DOOR SASH RH</v>
          </cell>
        </row>
        <row r="1859">
          <cell r="D1859">
            <v>22895</v>
          </cell>
          <cell r="E1859" t="str">
            <v>M67042-87203</v>
          </cell>
          <cell r="F1859">
            <v>30</v>
          </cell>
          <cell r="G1859">
            <v>0</v>
          </cell>
          <cell r="H1859" t="str">
            <v>FRONT DOOR SASH LH</v>
          </cell>
        </row>
        <row r="1860">
          <cell r="D1860">
            <v>22895</v>
          </cell>
          <cell r="E1860" t="str">
            <v>M67043-87204</v>
          </cell>
          <cell r="F1860">
            <v>240</v>
          </cell>
          <cell r="G1860">
            <v>0</v>
          </cell>
          <cell r="H1860" t="str">
            <v>REAR DOOR SASH RH</v>
          </cell>
        </row>
        <row r="1861">
          <cell r="D1861">
            <v>22895</v>
          </cell>
          <cell r="E1861" t="str">
            <v>M67044-87204</v>
          </cell>
          <cell r="F1861">
            <v>30</v>
          </cell>
          <cell r="G1861">
            <v>0</v>
          </cell>
          <cell r="H1861" t="str">
            <v>REAR DOOR SASH LH</v>
          </cell>
        </row>
        <row r="1862">
          <cell r="D1862">
            <v>22896</v>
          </cell>
          <cell r="E1862" t="str">
            <v>MB 819527</v>
          </cell>
          <cell r="F1862">
            <v>180</v>
          </cell>
          <cell r="G1862">
            <v>0</v>
          </cell>
          <cell r="H1862" t="str">
            <v>SASH REAR DOOR CENTER LH</v>
          </cell>
        </row>
        <row r="1863">
          <cell r="D1863">
            <v>22896</v>
          </cell>
          <cell r="E1863" t="str">
            <v>MB 819528</v>
          </cell>
          <cell r="F1863">
            <v>180</v>
          </cell>
          <cell r="G1863">
            <v>0</v>
          </cell>
          <cell r="H1863" t="str">
            <v>SASH REAR DOOR CENTER RH</v>
          </cell>
        </row>
        <row r="1864">
          <cell r="D1864">
            <v>22896</v>
          </cell>
          <cell r="E1864" t="str">
            <v>MR 106081</v>
          </cell>
          <cell r="F1864">
            <v>180</v>
          </cell>
          <cell r="G1864">
            <v>0</v>
          </cell>
          <cell r="H1864" t="str">
            <v>SASH FRONT DOOR LOWER RR LH</v>
          </cell>
        </row>
        <row r="1865">
          <cell r="D1865">
            <v>22896</v>
          </cell>
          <cell r="E1865" t="str">
            <v>MR 106082</v>
          </cell>
          <cell r="F1865">
            <v>180</v>
          </cell>
          <cell r="G1865">
            <v>0</v>
          </cell>
          <cell r="H1865" t="str">
            <v>SASH FRONT DOOR LOWER RR RH</v>
          </cell>
        </row>
        <row r="1866">
          <cell r="D1866">
            <v>22897</v>
          </cell>
          <cell r="E1866" t="str">
            <v>PW 830701 (R)</v>
          </cell>
          <cell r="F1866">
            <v>60</v>
          </cell>
          <cell r="G1866">
            <v>0</v>
          </cell>
          <cell r="H1866" t="str">
            <v>SASH RR DR CENTER LH</v>
          </cell>
        </row>
        <row r="1867">
          <cell r="D1867">
            <v>22897</v>
          </cell>
          <cell r="E1867" t="str">
            <v>PW 830702 (R)</v>
          </cell>
          <cell r="F1867">
            <v>60</v>
          </cell>
          <cell r="G1867">
            <v>0</v>
          </cell>
          <cell r="H1867" t="str">
            <v>SASH RR DR CENTER RH</v>
          </cell>
        </row>
        <row r="1868">
          <cell r="D1868">
            <v>22898</v>
          </cell>
          <cell r="E1868" t="str">
            <v>PW 533078</v>
          </cell>
          <cell r="F1868">
            <v>60</v>
          </cell>
          <cell r="G1868">
            <v>0</v>
          </cell>
          <cell r="H1868" t="str">
            <v>SASH ASSY FR DR LH</v>
          </cell>
        </row>
        <row r="1869">
          <cell r="D1869">
            <v>22898</v>
          </cell>
          <cell r="E1869" t="str">
            <v>PW 533079</v>
          </cell>
          <cell r="F1869">
            <v>60</v>
          </cell>
          <cell r="G1869">
            <v>0</v>
          </cell>
          <cell r="H1869" t="str">
            <v>SASH ASSY FR DR RH</v>
          </cell>
        </row>
        <row r="1870">
          <cell r="D1870">
            <v>226881</v>
          </cell>
          <cell r="E1870" t="str">
            <v>M67041-87203</v>
          </cell>
          <cell r="F1870">
            <v>60</v>
          </cell>
          <cell r="G1870">
            <v>0</v>
          </cell>
          <cell r="H1870" t="str">
            <v>FRONT DOOR SASH RH</v>
          </cell>
        </row>
        <row r="1871">
          <cell r="D1871">
            <v>226881</v>
          </cell>
          <cell r="E1871" t="str">
            <v>M67042-87203</v>
          </cell>
          <cell r="F1871">
            <v>120</v>
          </cell>
          <cell r="G1871">
            <v>0</v>
          </cell>
          <cell r="H1871" t="str">
            <v>FRONT DOOR SASH LH</v>
          </cell>
        </row>
        <row r="1872">
          <cell r="D1872">
            <v>226881</v>
          </cell>
          <cell r="E1872" t="str">
            <v>M67043-87204</v>
          </cell>
          <cell r="F1872">
            <v>30</v>
          </cell>
          <cell r="G1872">
            <v>0</v>
          </cell>
          <cell r="H1872" t="str">
            <v>REAR DOOR SASH RH</v>
          </cell>
        </row>
        <row r="1873">
          <cell r="D1873">
            <v>226881</v>
          </cell>
          <cell r="E1873" t="str">
            <v>M67044-87204</v>
          </cell>
          <cell r="F1873">
            <v>90</v>
          </cell>
          <cell r="G1873">
            <v>0</v>
          </cell>
          <cell r="H1873" t="str">
            <v>REAR DOOR SASH LH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OH Analysis P&amp;A"/>
      <sheetName val="Stock Aging"/>
      <sheetName val="PlanB"/>
      <sheetName val="ตั๋วเงินรับ"/>
      <sheetName val="MV"/>
      <sheetName val="02.1OK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OH_Analysis_P&amp;A"/>
      <sheetName val="Stock_Aging"/>
      <sheetName val="02_1OK"/>
      <sheetName val="project_status1"/>
      <sheetName val="budget_199920001"/>
      <sheetName val="debtors_aging1"/>
      <sheetName val="wip_computation1"/>
      <sheetName val="creditors_aging1"/>
      <sheetName val="revise_budget-199920001"/>
      <sheetName val="revise_cashflow-199920001"/>
      <sheetName val="revise_balance_sheet-199920001"/>
      <sheetName val="maybank-shah_alam1"/>
      <sheetName val="OPEX_NEW_1"/>
      <sheetName val="progres_claim1"/>
      <sheetName val="DIRECT_COST1"/>
      <sheetName val="OVERHEAD_COST1"/>
      <sheetName val="OH_Analysis_P&amp;A1"/>
      <sheetName val="Stock_Aging1"/>
      <sheetName val="02_1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เงินกู้ MGC"/>
      <sheetName val="TrialBalance Q3-2002"/>
      <sheetName val="USD"/>
      <sheetName val="BUILD95"/>
      <sheetName val="งบต้นทุนผลิต48"/>
      <sheetName val="FRECEFECBAILEYS"/>
      <sheetName val="FS-YTD"/>
      <sheetName val="BALANCE SHEET "/>
      <sheetName val="U-7"/>
      <sheetName val="JVID"/>
      <sheetName val="finance64k.u"/>
      <sheetName val="คงเหลือ GH"/>
      <sheetName val="E-1D"/>
      <sheetName val="Update_041110"/>
      <sheetName val="sub-mat2011"/>
      <sheetName val="Sheet2"/>
      <sheetName val="cutoff1"/>
      <sheetName val="DEP12"/>
      <sheetName val="Asset41_42"/>
      <sheetName val="6013"/>
      <sheetName val="master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Front"/>
      <sheetName val="G-BS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CB_1_-_Current"/>
      <sheetName val="SCB_2_-_Current"/>
      <sheetName val="คงเหลือ_GH"/>
      <sheetName val="ADJ_-_RATE2"/>
      <sheetName val="TR_-_AP-_002"/>
      <sheetName val="ADJ___RATE2"/>
      <sheetName val="Sheet1_(2)1"/>
      <sheetName val="เงินกู้_MGC1"/>
      <sheetName val="TrialBalance_Q3-20021"/>
      <sheetName val="BALANCE_SHEET_1"/>
      <sheetName val="finance64k_u1"/>
      <sheetName val="SCB_1_-_Current1"/>
      <sheetName val="SCB_2_-_Current1"/>
      <sheetName val="คงเหลือ_GH1"/>
      <sheetName val="set date"/>
      <sheetName val="set_date"/>
      <sheetName val="Account_Map"/>
      <sheetName val="Trial Balance"/>
      <sheetName val="???"/>
      <sheetName val="200-110"/>
      <sheetName val="Scale"/>
      <sheetName val="Sequence"/>
      <sheetName val="Export Sales"/>
      <sheetName val="Domestic Sales"/>
      <sheetName val="Dealer Sales"/>
      <sheetName val="REVENUE"/>
      <sheetName val="10-1 Media"/>
      <sheetName val="10-cut"/>
      <sheetName val="Stock Bal สรรพากร SBM3 JUN"/>
      <sheetName val="New Std. "/>
      <sheetName val="FDR-Jan-99 "/>
      <sheetName val="WIP"/>
      <sheetName val="Graph DMG"/>
      <sheetName val="By Person"/>
      <sheetName val="Parameters"/>
      <sheetName val="SKA"/>
      <sheetName val="BS"/>
      <sheetName val="Sheet1_(2)2"/>
      <sheetName val="BALANCE_SHEET_2"/>
      <sheetName val="Graph_DMG1"/>
      <sheetName val="Graph_DMG"/>
      <sheetName val="GS_STD"/>
      <sheetName val="OP_STD"/>
      <sheetName val="03100(SS)"/>
      <sheetName val="U-5"/>
      <sheetName val="xlSVH_T"/>
      <sheetName val="Request"/>
      <sheetName val="AssetAcc"/>
      <sheetName val="Bahrain"/>
      <sheetName val="BTR BKK"/>
      <sheetName val="C-1"/>
      <sheetName val="PLSUMM"/>
      <sheetName val="Tel|AV&amp;C|PC|POS|Sec|Net|DL"/>
      <sheetName val="HtlApp|Svr|DataCtr"/>
      <sheetName val="ICT POTF"/>
      <sheetName val="SUM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Lead"/>
      <sheetName val="งานเหมา"/>
      <sheetName val="10-1_Media"/>
      <sheetName val="BTR_BKK"/>
      <sheetName val="ICT_POTF"/>
      <sheetName val="Stock_Bal_สรรพากร_SBM3_JUN"/>
      <sheetName val="New_Std__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 refreshError="1"/>
      <sheetData sheetId="135" refreshError="1"/>
      <sheetData sheetId="13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1.1 FA Comparision"/>
      <sheetName val="K-1.2 Summary"/>
      <sheetName val="k-2"/>
      <sheetName val="K-2 Addition"/>
      <sheetName val="K-3"/>
      <sheetName val="K-4.1"/>
      <sheetName val="K-4.2"/>
      <sheetName val="k-4.3"/>
      <sheetName val="K-4.3Atax add"/>
      <sheetName val="k4.4"/>
      <sheetName val="k4.5"/>
      <sheetName val="k4.6"/>
      <sheetName val="K-5"/>
      <sheetName val="K-6"/>
      <sheetName val="K-7Repair &amp; Main"/>
      <sheetName val="K-8 Sum Insure"/>
      <sheetName val="K-1_1_FA_Comparision"/>
      <sheetName val="K-1_2_Summary"/>
      <sheetName val="K-2_Addition"/>
      <sheetName val="K-4_1"/>
      <sheetName val="K-4_2"/>
      <sheetName val="k-4_3"/>
      <sheetName val="K-4_3Atax_add"/>
      <sheetName val="k4_4"/>
      <sheetName val="k4_5"/>
      <sheetName val="k4_6"/>
      <sheetName val="K-7Repair_&amp;_Main"/>
      <sheetName val="K-8_Sum_Insure"/>
      <sheetName val="K-1_1_FA_Comparision1"/>
      <sheetName val="K-1_2_Summary1"/>
      <sheetName val="K-2_Addition1"/>
      <sheetName val="K-4_11"/>
      <sheetName val="K-4_21"/>
      <sheetName val="k-4_31"/>
      <sheetName val="K-4_3Atax_add1"/>
      <sheetName val="k4_41"/>
      <sheetName val="k4_51"/>
      <sheetName val="k4_61"/>
      <sheetName val="K-7Repair_&amp;_Main1"/>
      <sheetName val="K-8_Sum_Insur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Z214"/>
  <sheetViews>
    <sheetView workbookViewId="0"/>
  </sheetViews>
  <sheetFormatPr defaultRowHeight="11.25"/>
  <cols>
    <col min="1" max="1" width="50.5703125" style="14" customWidth="1"/>
    <col min="2" max="2" width="14" style="11" customWidth="1"/>
    <col min="3" max="3" width="13.140625" style="12" customWidth="1"/>
    <col min="4" max="4" width="14.140625" style="11" customWidth="1"/>
    <col min="5" max="5" width="11.85546875" style="12" customWidth="1"/>
    <col min="6" max="6" width="14" style="11" customWidth="1"/>
    <col min="7" max="7" width="12.140625" style="11" customWidth="1"/>
    <col min="8" max="8" width="15.42578125" style="11" customWidth="1"/>
    <col min="9" max="9" width="12.85546875" style="11" bestFit="1" customWidth="1"/>
    <col min="10" max="10" width="2.7109375" style="11" customWidth="1"/>
    <col min="11" max="11" width="14" style="11" bestFit="1" customWidth="1"/>
    <col min="12" max="12" width="11.7109375" style="11" bestFit="1" customWidth="1"/>
    <col min="13" max="13" width="5.5703125" style="11" customWidth="1"/>
    <col min="14" max="14" width="21" style="11" customWidth="1"/>
    <col min="15" max="15" width="12.85546875" style="11" bestFit="1" customWidth="1"/>
    <col min="16" max="16" width="19.7109375" style="11" customWidth="1"/>
    <col min="17" max="17" width="25.5703125" style="11" customWidth="1"/>
    <col min="18" max="18" width="9.140625" style="11"/>
    <col min="19" max="19" width="13.5703125" style="11" customWidth="1"/>
    <col min="20" max="20" width="10" style="11" bestFit="1" customWidth="1"/>
    <col min="21" max="21" width="20.5703125" style="11" bestFit="1" customWidth="1"/>
    <col min="22" max="22" width="12.28515625" style="11" customWidth="1"/>
    <col min="23" max="16384" width="9.140625" style="11"/>
  </cols>
  <sheetData>
    <row r="1" spans="1:26">
      <c r="A1" s="10" t="s">
        <v>632</v>
      </c>
    </row>
    <row r="2" spans="1:26">
      <c r="A2" s="10" t="s">
        <v>633</v>
      </c>
    </row>
    <row r="3" spans="1:26">
      <c r="A3" s="13">
        <v>41364</v>
      </c>
    </row>
    <row r="4" spans="1:26">
      <c r="P4" s="15"/>
      <c r="Q4" s="15"/>
      <c r="U4" s="14"/>
      <c r="V4" s="14"/>
      <c r="W4" s="14"/>
      <c r="X4" s="14"/>
      <c r="Y4" s="14"/>
    </row>
    <row r="5" spans="1:26">
      <c r="P5" s="15"/>
      <c r="Q5" s="15"/>
      <c r="U5" s="14"/>
      <c r="V5" s="14"/>
      <c r="W5" s="14"/>
      <c r="X5" s="14"/>
      <c r="Y5" s="14"/>
    </row>
    <row r="6" spans="1:26" s="23" customFormat="1">
      <c r="A6" s="16"/>
      <c r="B6" s="17">
        <v>40908</v>
      </c>
      <c r="C6" s="18"/>
      <c r="D6" s="19"/>
      <c r="E6" s="18"/>
      <c r="F6" s="19"/>
      <c r="G6" s="19"/>
      <c r="H6" s="17">
        <v>40999</v>
      </c>
      <c r="I6" s="20" t="s">
        <v>634</v>
      </c>
      <c r="J6" s="21"/>
      <c r="K6" s="22" t="s">
        <v>635</v>
      </c>
      <c r="M6" s="24" t="s">
        <v>636</v>
      </c>
      <c r="N6" s="25"/>
      <c r="O6" s="26"/>
      <c r="P6" s="27" t="s">
        <v>637</v>
      </c>
      <c r="Q6" s="21"/>
      <c r="S6" s="28"/>
      <c r="U6" s="29"/>
      <c r="V6" s="29"/>
      <c r="W6" s="29"/>
      <c r="X6" s="29"/>
      <c r="Y6" s="29"/>
    </row>
    <row r="7" spans="1:26" s="23" customFormat="1">
      <c r="A7" s="16" t="s">
        <v>638</v>
      </c>
      <c r="B7" s="19" t="s">
        <v>639</v>
      </c>
      <c r="C7" s="18"/>
      <c r="D7" s="19" t="s">
        <v>640</v>
      </c>
      <c r="E7" s="18"/>
      <c r="F7" s="19" t="s">
        <v>641</v>
      </c>
      <c r="G7" s="19"/>
      <c r="H7" s="19" t="s">
        <v>639</v>
      </c>
      <c r="I7" s="19"/>
      <c r="J7" s="21"/>
      <c r="K7" s="21"/>
      <c r="M7" s="30"/>
      <c r="N7" s="31" t="s">
        <v>642</v>
      </c>
      <c r="O7" s="32">
        <v>1544976</v>
      </c>
      <c r="P7" s="33">
        <v>0</v>
      </c>
      <c r="Q7" s="32"/>
      <c r="S7" s="32"/>
      <c r="U7" s="34"/>
      <c r="V7" s="35"/>
      <c r="W7" s="36"/>
      <c r="X7" s="36"/>
      <c r="Y7" s="34"/>
      <c r="Z7" s="37"/>
    </row>
    <row r="8" spans="1:26">
      <c r="M8" s="38"/>
      <c r="N8" s="31" t="s">
        <v>643</v>
      </c>
      <c r="O8" s="32">
        <v>2226712</v>
      </c>
      <c r="P8" s="33"/>
      <c r="Q8" s="32"/>
      <c r="S8" s="32"/>
      <c r="U8" s="34"/>
      <c r="V8" s="35"/>
      <c r="W8" s="39"/>
      <c r="X8" s="36"/>
      <c r="Y8" s="34"/>
      <c r="Z8" s="37"/>
    </row>
    <row r="9" spans="1:26">
      <c r="A9" s="40" t="s">
        <v>644</v>
      </c>
      <c r="B9" s="41" t="e">
        <f>VLOOKUP(A9,#REF!,8,0)</f>
        <v>#REF!</v>
      </c>
      <c r="C9" s="42"/>
      <c r="D9" s="43" t="e">
        <f>IF(K9&gt;0,K9,0)</f>
        <v>#REF!</v>
      </c>
      <c r="E9" s="44"/>
      <c r="F9" s="43" t="e">
        <f>IF(K9&lt;0,-K9,0)</f>
        <v>#REF!</v>
      </c>
      <c r="G9" s="45"/>
      <c r="H9" s="41" t="e">
        <f>VLOOKUP(A9,#REF!,9,0)</f>
        <v>#REF!</v>
      </c>
      <c r="I9" s="46" t="e">
        <f>B9+D9-F9-H9</f>
        <v>#REF!</v>
      </c>
      <c r="K9" s="47" t="e">
        <f>H9-B9</f>
        <v>#REF!</v>
      </c>
      <c r="M9" s="38"/>
      <c r="N9" s="31" t="s">
        <v>626</v>
      </c>
      <c r="O9" s="48">
        <v>-210395</v>
      </c>
      <c r="P9" s="49"/>
      <c r="Q9" s="32"/>
      <c r="S9" s="32"/>
      <c r="U9" s="34"/>
      <c r="V9" s="35"/>
      <c r="W9" s="36"/>
      <c r="X9" s="50"/>
      <c r="Y9" s="51"/>
      <c r="Z9" s="52"/>
    </row>
    <row r="10" spans="1:26" ht="12" thickBot="1">
      <c r="A10" s="40"/>
      <c r="B10" s="53"/>
      <c r="C10" s="42"/>
      <c r="D10" s="43"/>
      <c r="E10" s="44"/>
      <c r="F10" s="43"/>
      <c r="G10" s="45"/>
      <c r="H10" s="45"/>
      <c r="I10" s="46"/>
      <c r="K10" s="54"/>
      <c r="M10" s="38"/>
      <c r="N10" s="31" t="s">
        <v>645</v>
      </c>
      <c r="O10" s="48">
        <v>0</v>
      </c>
      <c r="P10" s="33">
        <v>0</v>
      </c>
      <c r="Q10" s="32"/>
      <c r="S10" s="32"/>
      <c r="U10" s="34"/>
      <c r="V10" s="35"/>
      <c r="W10" s="36"/>
      <c r="X10" s="36"/>
      <c r="Y10" s="34"/>
      <c r="Z10" s="37"/>
    </row>
    <row r="11" spans="1:26">
      <c r="A11" s="55" t="s">
        <v>646</v>
      </c>
      <c r="B11" s="41" t="e">
        <f>VLOOKUP(A11,#REF!,8,0)</f>
        <v>#REF!</v>
      </c>
      <c r="C11" s="56" t="s">
        <v>647</v>
      </c>
      <c r="D11" s="57" t="e">
        <f>IF(K11&gt;0,K11-D12+F12,0)</f>
        <v>#REF!</v>
      </c>
      <c r="E11" s="58"/>
      <c r="F11" s="59" t="e">
        <f>IF(K11&lt;0,-K11+D12-F12,0)</f>
        <v>#REF!</v>
      </c>
      <c r="G11" s="45"/>
      <c r="H11" s="41" t="e">
        <f>VLOOKUP(A11,#REF!,9,0)</f>
        <v>#REF!</v>
      </c>
      <c r="I11" s="46" t="e">
        <f>B11+D11+D12-F11-F12-H11</f>
        <v>#REF!</v>
      </c>
      <c r="K11" s="54" t="e">
        <f>H11-B11</f>
        <v>#REF!</v>
      </c>
      <c r="M11" s="38"/>
      <c r="N11" s="31" t="s">
        <v>648</v>
      </c>
      <c r="O11" s="48">
        <v>0</v>
      </c>
      <c r="P11" s="33">
        <v>0</v>
      </c>
      <c r="Q11" s="32"/>
      <c r="S11" s="32"/>
      <c r="U11" s="14"/>
      <c r="V11" s="14"/>
      <c r="W11" s="14"/>
      <c r="X11" s="14"/>
      <c r="Y11" s="14"/>
    </row>
    <row r="12" spans="1:26" ht="12" thickBot="1">
      <c r="A12" s="40"/>
      <c r="B12" s="53"/>
      <c r="C12" s="61" t="s">
        <v>649</v>
      </c>
      <c r="D12" s="62"/>
      <c r="E12" s="63" t="s">
        <v>650</v>
      </c>
      <c r="F12" s="64"/>
      <c r="G12" s="45"/>
      <c r="H12" s="45"/>
      <c r="I12" s="46"/>
      <c r="K12" s="54"/>
      <c r="M12" s="38"/>
      <c r="N12" s="31" t="s">
        <v>651</v>
      </c>
      <c r="O12" s="65">
        <f>SUM(O7:O11)</f>
        <v>3561293</v>
      </c>
      <c r="P12" s="65">
        <f>SUM(P7:P11)</f>
        <v>0</v>
      </c>
      <c r="Q12" s="32"/>
      <c r="S12" s="32"/>
      <c r="U12" s="14"/>
      <c r="V12" s="14"/>
      <c r="W12" s="14"/>
      <c r="X12" s="14"/>
      <c r="Y12" s="14"/>
    </row>
    <row r="13" spans="1:26" ht="12" thickBot="1">
      <c r="A13" s="40"/>
      <c r="B13" s="53"/>
      <c r="C13" s="66"/>
      <c r="D13" s="67"/>
      <c r="E13" s="68"/>
      <c r="F13" s="69"/>
      <c r="G13" s="45"/>
      <c r="H13" s="60"/>
      <c r="I13" s="46"/>
      <c r="K13" s="54"/>
      <c r="O13" s="70"/>
      <c r="P13" s="46"/>
      <c r="Q13" s="71"/>
      <c r="S13" s="71"/>
      <c r="U13" s="14"/>
      <c r="V13" s="14"/>
      <c r="W13" s="14"/>
      <c r="X13" s="14"/>
      <c r="Y13" s="14"/>
    </row>
    <row r="14" spans="1:26" ht="12.75">
      <c r="A14" s="55" t="s">
        <v>652</v>
      </c>
      <c r="B14" s="41" t="e">
        <f>VLOOKUP(A14,#REF!,8,0)</f>
        <v>#REF!</v>
      </c>
      <c r="C14" s="56" t="s">
        <v>653</v>
      </c>
      <c r="D14" s="57" t="e">
        <f>IF(K14&gt;0,K14-D15+F15,0)</f>
        <v>#REF!</v>
      </c>
      <c r="E14" s="58"/>
      <c r="F14" s="59" t="e">
        <f>IF(K14&lt;0,-K14+D15-F15,0)</f>
        <v>#REF!</v>
      </c>
      <c r="G14" s="45"/>
      <c r="H14" s="41" t="e">
        <f>VLOOKUP(A14,#REF!,9,0)</f>
        <v>#REF!</v>
      </c>
      <c r="I14" s="46" t="e">
        <f>B14+D14+D15-F14-F15-H14</f>
        <v>#REF!</v>
      </c>
      <c r="K14" s="47" t="e">
        <f>H14-B14</f>
        <v>#REF!</v>
      </c>
      <c r="M14" s="24" t="s">
        <v>654</v>
      </c>
      <c r="N14" s="72"/>
      <c r="O14" s="73"/>
      <c r="P14" s="15"/>
      <c r="Q14" s="71"/>
      <c r="S14" s="74"/>
      <c r="U14" s="14"/>
      <c r="V14" s="14"/>
      <c r="W14" s="14"/>
      <c r="X14" s="14"/>
      <c r="Y14" s="14"/>
    </row>
    <row r="15" spans="1:26" ht="13.5" thickBot="1">
      <c r="A15" s="40"/>
      <c r="B15" s="53"/>
      <c r="C15" s="75" t="s">
        <v>649</v>
      </c>
      <c r="D15" s="62"/>
      <c r="E15" s="63" t="s">
        <v>650</v>
      </c>
      <c r="F15" s="76"/>
      <c r="G15" s="45"/>
      <c r="H15" s="53"/>
      <c r="I15" s="46"/>
      <c r="K15" s="47"/>
      <c r="M15" s="77"/>
      <c r="N15" s="31" t="s">
        <v>655</v>
      </c>
      <c r="O15" s="32" t="e">
        <f>-B48</f>
        <v>#REF!</v>
      </c>
      <c r="P15" s="15"/>
      <c r="Q15" s="78"/>
      <c r="S15" s="14"/>
      <c r="U15" s="14"/>
      <c r="V15" s="14"/>
      <c r="W15" s="14"/>
      <c r="X15" s="14"/>
      <c r="Y15" s="14"/>
    </row>
    <row r="16" spans="1:26" ht="13.5" thickBot="1">
      <c r="A16" s="40"/>
      <c r="B16" s="53"/>
      <c r="C16" s="66"/>
      <c r="D16" s="67"/>
      <c r="E16" s="68"/>
      <c r="F16" s="69"/>
      <c r="G16" s="45"/>
      <c r="H16" s="53"/>
      <c r="I16" s="46"/>
      <c r="K16" s="47"/>
      <c r="M16" s="77"/>
      <c r="N16" s="31" t="s">
        <v>656</v>
      </c>
      <c r="O16" s="32">
        <v>2077972.44</v>
      </c>
      <c r="Q16" s="14"/>
      <c r="S16" s="14"/>
      <c r="U16" s="14"/>
      <c r="V16" s="14"/>
      <c r="W16" s="14"/>
    </row>
    <row r="17" spans="1:25" ht="12.75">
      <c r="A17" s="55" t="s">
        <v>657</v>
      </c>
      <c r="B17" s="41" t="e">
        <f>VLOOKUP(A17,#REF!,8,0)</f>
        <v>#REF!</v>
      </c>
      <c r="C17" s="56" t="s">
        <v>658</v>
      </c>
      <c r="D17" s="57" t="e">
        <f>IF(K17&gt;0,K17-D18+F18,0)</f>
        <v>#REF!</v>
      </c>
      <c r="E17" s="58"/>
      <c r="F17" s="59" t="e">
        <f>IF(K17&lt;0,-K17+D18-F18,0)</f>
        <v>#REF!</v>
      </c>
      <c r="G17" s="45"/>
      <c r="H17" s="41" t="e">
        <f>VLOOKUP(A17,#REF!,9,0)</f>
        <v>#REF!</v>
      </c>
      <c r="I17" s="46" t="e">
        <f>B17+D17+D18-F17-F18-H17</f>
        <v>#REF!</v>
      </c>
      <c r="K17" s="47" t="e">
        <f>H17-B17</f>
        <v>#REF!</v>
      </c>
      <c r="M17" s="77"/>
      <c r="N17" s="31" t="s">
        <v>659</v>
      </c>
      <c r="O17" s="32" t="e">
        <f>-#REF!</f>
        <v>#REF!</v>
      </c>
      <c r="U17" s="14"/>
      <c r="V17" s="14"/>
      <c r="W17" s="14"/>
    </row>
    <row r="18" spans="1:25" ht="13.5" thickBot="1">
      <c r="A18" s="40"/>
      <c r="B18" s="53"/>
      <c r="C18" s="75" t="s">
        <v>649</v>
      </c>
      <c r="D18" s="62"/>
      <c r="E18" s="63" t="s">
        <v>650</v>
      </c>
      <c r="F18" s="76"/>
      <c r="G18" s="45"/>
      <c r="H18" s="53"/>
      <c r="I18" s="46"/>
      <c r="K18" s="47"/>
      <c r="M18" s="77"/>
      <c r="N18" s="11" t="s">
        <v>660</v>
      </c>
      <c r="O18" s="32">
        <v>0</v>
      </c>
    </row>
    <row r="19" spans="1:25" ht="12" thickBot="1">
      <c r="A19" s="40"/>
      <c r="B19" s="53"/>
      <c r="C19" s="66"/>
      <c r="D19" s="67"/>
      <c r="E19" s="68"/>
      <c r="F19" s="69"/>
      <c r="G19" s="45"/>
      <c r="H19" s="53"/>
      <c r="I19" s="46"/>
      <c r="K19" s="47"/>
      <c r="N19" s="31" t="s">
        <v>661</v>
      </c>
      <c r="O19" s="65" t="e">
        <f>O15+O16-O17+O18</f>
        <v>#REF!</v>
      </c>
    </row>
    <row r="20" spans="1:25">
      <c r="A20" s="55" t="s">
        <v>662</v>
      </c>
      <c r="B20" s="41" t="e">
        <f>VLOOKUP(A20,#REF!,8,0)</f>
        <v>#REF!</v>
      </c>
      <c r="C20" s="56" t="s">
        <v>663</v>
      </c>
      <c r="D20" s="57" t="e">
        <f>IF(K20&gt;0,K20-D21+F21,0)</f>
        <v>#REF!</v>
      </c>
      <c r="E20" s="58"/>
      <c r="F20" s="59" t="e">
        <f>IF(K20&lt;0,-K20+D21-F21,0)</f>
        <v>#REF!</v>
      </c>
      <c r="G20" s="45"/>
      <c r="H20" s="41" t="e">
        <f>VLOOKUP(A20,#REF!,9,0)</f>
        <v>#REF!</v>
      </c>
      <c r="I20" s="46" t="e">
        <f>B20+D20+D21-F20-F21-H20</f>
        <v>#REF!</v>
      </c>
      <c r="K20" s="47" t="e">
        <f>H20-B20</f>
        <v>#REF!</v>
      </c>
      <c r="N20" s="11" t="s">
        <v>664</v>
      </c>
      <c r="O20" s="45"/>
    </row>
    <row r="21" spans="1:25" ht="12" thickBot="1">
      <c r="A21" s="40"/>
      <c r="B21" s="53"/>
      <c r="C21" s="75" t="s">
        <v>649</v>
      </c>
      <c r="D21" s="62"/>
      <c r="E21" s="63" t="s">
        <v>650</v>
      </c>
      <c r="F21" s="76"/>
      <c r="G21" s="45"/>
      <c r="H21" s="53"/>
      <c r="I21" s="46"/>
      <c r="K21" s="47"/>
      <c r="M21" s="24" t="s">
        <v>622</v>
      </c>
      <c r="N21" s="79"/>
      <c r="O21" s="79"/>
    </row>
    <row r="22" spans="1:25">
      <c r="A22" s="40"/>
      <c r="B22" s="53"/>
      <c r="C22" s="66"/>
      <c r="D22" s="67"/>
      <c r="E22" s="68"/>
      <c r="F22" s="69"/>
      <c r="G22" s="45"/>
      <c r="H22" s="53"/>
      <c r="I22" s="46"/>
      <c r="K22" s="47"/>
      <c r="N22" s="11" t="s">
        <v>665</v>
      </c>
      <c r="O22" s="32">
        <v>0</v>
      </c>
      <c r="Q22" s="32"/>
    </row>
    <row r="23" spans="1:25">
      <c r="A23" s="55" t="s">
        <v>666</v>
      </c>
      <c r="B23" s="41" t="e">
        <f>VLOOKUP(A23,#REF!,8,0)</f>
        <v>#REF!</v>
      </c>
      <c r="C23" s="80" t="s">
        <v>667</v>
      </c>
      <c r="D23" s="69" t="e">
        <f>IF(K23&gt;0,K23,0)</f>
        <v>#REF!</v>
      </c>
      <c r="E23" s="81"/>
      <c r="F23" s="43" t="e">
        <f>IF(K23&lt;0,-K23,0)</f>
        <v>#REF!</v>
      </c>
      <c r="G23" s="45"/>
      <c r="H23" s="41" t="e">
        <f>VLOOKUP(A23,#REF!,9,0)</f>
        <v>#REF!</v>
      </c>
      <c r="I23" s="46" t="e">
        <f>B23+D23+D24-F23-F24-H23</f>
        <v>#REF!</v>
      </c>
      <c r="J23" s="82"/>
      <c r="K23" s="47" t="e">
        <f>H23-B23</f>
        <v>#REF!</v>
      </c>
      <c r="N23" s="11" t="s">
        <v>622</v>
      </c>
      <c r="O23" s="32">
        <v>18038.71</v>
      </c>
      <c r="Q23" s="32"/>
    </row>
    <row r="24" spans="1:25">
      <c r="A24" s="40"/>
      <c r="B24" s="53"/>
      <c r="C24" s="80"/>
      <c r="D24" s="69"/>
      <c r="E24" s="83"/>
      <c r="F24" s="69"/>
      <c r="G24" s="45"/>
      <c r="H24" s="53"/>
      <c r="I24" s="46"/>
      <c r="K24" s="47"/>
      <c r="N24" s="11" t="s">
        <v>668</v>
      </c>
      <c r="O24" s="32">
        <v>0</v>
      </c>
      <c r="Q24" s="32"/>
    </row>
    <row r="25" spans="1:25" ht="12" thickBot="1">
      <c r="A25" s="55" t="s">
        <v>669</v>
      </c>
      <c r="B25" s="41" t="e">
        <f>VLOOKUP(A25,#REF!,8,0)</f>
        <v>#REF!</v>
      </c>
      <c r="C25" s="80" t="s">
        <v>670</v>
      </c>
      <c r="D25" s="69" t="e">
        <f>IF(K25&gt;0,K25,0)</f>
        <v>#REF!</v>
      </c>
      <c r="E25" s="83"/>
      <c r="F25" s="43" t="e">
        <f>IF(K25&lt;0,-K25,0)</f>
        <v>#REF!</v>
      </c>
      <c r="G25" s="45"/>
      <c r="H25" s="41" t="e">
        <f>VLOOKUP(A25,#REF!,9,0)</f>
        <v>#REF!</v>
      </c>
      <c r="I25" s="46" t="e">
        <f>B25+D25+D26-F25-F26-H25</f>
        <v>#REF!</v>
      </c>
      <c r="K25" s="47" t="e">
        <f>H25-B25</f>
        <v>#REF!</v>
      </c>
      <c r="N25" s="11" t="s">
        <v>627</v>
      </c>
      <c r="O25" s="65">
        <f>O22+O23-O24</f>
        <v>18038.71</v>
      </c>
      <c r="Q25" s="32"/>
    </row>
    <row r="26" spans="1:25">
      <c r="A26" s="40"/>
      <c r="B26" s="53"/>
      <c r="C26" s="80"/>
      <c r="D26" s="69"/>
      <c r="E26" s="83"/>
      <c r="F26" s="69"/>
      <c r="G26" s="45"/>
      <c r="H26" s="53"/>
      <c r="I26" s="46"/>
      <c r="K26" s="47"/>
    </row>
    <row r="27" spans="1:25">
      <c r="A27" s="55" t="s">
        <v>671</v>
      </c>
      <c r="B27" s="41" t="e">
        <f>VLOOKUP(A27,#REF!,8,0)</f>
        <v>#REF!</v>
      </c>
      <c r="C27" s="84" t="s">
        <v>672</v>
      </c>
      <c r="D27" s="69" t="e">
        <f>IF(K27&gt;0,K27,0)</f>
        <v>#REF!</v>
      </c>
      <c r="E27" s="68"/>
      <c r="F27" s="43" t="e">
        <f>IF(K27&lt;0,-K27,0)</f>
        <v>#REF!</v>
      </c>
      <c r="G27" s="85"/>
      <c r="H27" s="41" t="e">
        <f>VLOOKUP(A27,#REF!,9,0)</f>
        <v>#REF!</v>
      </c>
      <c r="I27" s="46" t="e">
        <f>B27+D27+D28-F27-F28-H27</f>
        <v>#REF!</v>
      </c>
      <c r="K27" s="47" t="e">
        <f>H27-B27</f>
        <v>#REF!</v>
      </c>
      <c r="M27" s="24" t="s">
        <v>673</v>
      </c>
      <c r="N27" s="79"/>
      <c r="O27" s="79"/>
    </row>
    <row r="28" spans="1:25">
      <c r="A28" s="86"/>
      <c r="B28" s="87"/>
      <c r="C28" s="88"/>
      <c r="D28" s="89"/>
      <c r="E28" s="68"/>
      <c r="F28" s="89"/>
      <c r="G28" s="85"/>
      <c r="H28" s="87"/>
      <c r="I28" s="46"/>
      <c r="K28" s="54"/>
      <c r="N28" s="11" t="s">
        <v>674</v>
      </c>
      <c r="O28" s="45">
        <v>0</v>
      </c>
    </row>
    <row r="29" spans="1:25" ht="12" thickBot="1">
      <c r="A29" s="40"/>
      <c r="B29" s="53"/>
      <c r="C29" s="66"/>
      <c r="D29" s="67"/>
      <c r="E29" s="68"/>
      <c r="F29" s="67"/>
      <c r="G29" s="80"/>
      <c r="H29" s="53"/>
      <c r="I29" s="46"/>
      <c r="K29" s="54"/>
      <c r="N29" s="11" t="s">
        <v>673</v>
      </c>
      <c r="O29" s="70">
        <f>796878.32+20151</f>
        <v>817029.32</v>
      </c>
      <c r="Q29" s="90"/>
      <c r="R29" s="90"/>
      <c r="S29" s="90"/>
    </row>
    <row r="30" spans="1:25">
      <c r="A30" s="91" t="s">
        <v>675</v>
      </c>
      <c r="B30" s="92" t="e">
        <f>VLOOKUP(A30,#REF!,8,0)</f>
        <v>#REF!</v>
      </c>
      <c r="C30" s="93" t="s">
        <v>643</v>
      </c>
      <c r="D30" s="94">
        <v>2226711.64</v>
      </c>
      <c r="E30" s="95" t="s">
        <v>676</v>
      </c>
      <c r="F30" s="96">
        <f>-O10</f>
        <v>0</v>
      </c>
      <c r="G30" s="97" t="s">
        <v>677</v>
      </c>
      <c r="H30" s="92" t="e">
        <f>VLOOKUP(A30,#REF!,9,0)</f>
        <v>#REF!</v>
      </c>
      <c r="I30" s="98" t="e">
        <f>B30+D30+D31-F30-F31-H30</f>
        <v>#REF!</v>
      </c>
      <c r="K30" s="47" t="e">
        <f>H30-B30</f>
        <v>#REF!</v>
      </c>
      <c r="N30" s="11" t="s">
        <v>678</v>
      </c>
      <c r="O30" s="234">
        <v>424399.96</v>
      </c>
      <c r="T30" s="99"/>
      <c r="U30" s="100"/>
      <c r="V30" s="100"/>
      <c r="W30" s="100"/>
      <c r="X30" s="100"/>
      <c r="Y30" s="101"/>
    </row>
    <row r="31" spans="1:25" ht="12" thickBot="1">
      <c r="A31" s="102"/>
      <c r="B31" s="103"/>
      <c r="C31" s="104"/>
      <c r="D31" s="105">
        <f>O11</f>
        <v>0</v>
      </c>
      <c r="E31" s="106" t="s">
        <v>679</v>
      </c>
      <c r="F31" s="107">
        <v>210394.8</v>
      </c>
      <c r="G31" s="97"/>
      <c r="H31" s="103"/>
      <c r="I31" s="98"/>
      <c r="K31" s="47"/>
      <c r="N31" s="11" t="s">
        <v>628</v>
      </c>
      <c r="O31" s="277">
        <f>O28+O29-O30</f>
        <v>392629.35999999993</v>
      </c>
      <c r="P31" s="45">
        <f>O31-20151</f>
        <v>372478.35999999993</v>
      </c>
    </row>
    <row r="32" spans="1:25">
      <c r="A32" s="102"/>
      <c r="B32" s="103"/>
      <c r="C32" s="104"/>
      <c r="D32" s="105"/>
      <c r="E32" s="106"/>
      <c r="F32" s="107">
        <v>0</v>
      </c>
      <c r="G32" s="97"/>
      <c r="H32" s="103"/>
      <c r="I32" s="98"/>
      <c r="K32" s="47"/>
    </row>
    <row r="33" spans="1:24" ht="12.75">
      <c r="A33" s="102"/>
      <c r="B33" s="103"/>
      <c r="C33" s="104" t="s">
        <v>680</v>
      </c>
      <c r="D33" s="105"/>
      <c r="E33" s="106" t="s">
        <v>681</v>
      </c>
      <c r="F33" s="107"/>
      <c r="G33" s="97"/>
      <c r="H33" s="103"/>
      <c r="I33" s="98"/>
      <c r="K33" s="47"/>
      <c r="M33" s="24" t="s">
        <v>682</v>
      </c>
      <c r="N33" s="72"/>
      <c r="O33" s="109"/>
    </row>
    <row r="34" spans="1:24" ht="13.5" thickBot="1">
      <c r="A34" s="102"/>
      <c r="B34" s="103"/>
      <c r="C34" s="110"/>
      <c r="D34" s="111"/>
      <c r="E34" s="112"/>
      <c r="F34" s="113"/>
      <c r="G34" s="97"/>
      <c r="H34" s="103"/>
      <c r="I34" s="98"/>
      <c r="K34" s="47"/>
      <c r="M34" s="114"/>
      <c r="N34" s="77"/>
      <c r="O34" s="115"/>
      <c r="P34" s="15"/>
    </row>
    <row r="35" spans="1:24">
      <c r="A35" s="40"/>
      <c r="B35" s="53"/>
      <c r="C35" s="42"/>
      <c r="D35" s="69"/>
      <c r="E35" s="83"/>
      <c r="F35" s="69"/>
      <c r="G35" s="80"/>
      <c r="H35" s="53"/>
      <c r="I35" s="46"/>
      <c r="K35" s="43"/>
    </row>
    <row r="36" spans="1:24">
      <c r="A36" s="55" t="s">
        <v>683</v>
      </c>
      <c r="B36" s="41" t="e">
        <f>VLOOKUP(A36,#REF!,8,0)</f>
        <v>#REF!</v>
      </c>
      <c r="C36" s="116"/>
      <c r="D36" s="69" t="e">
        <f>IF(K36&gt;0,K36,0)</f>
        <v>#REF!</v>
      </c>
      <c r="E36" s="68"/>
      <c r="F36" s="43" t="e">
        <f>IF(K36&lt;0,-K36,0)</f>
        <v>#REF!</v>
      </c>
      <c r="G36" s="45"/>
      <c r="H36" s="41" t="e">
        <f>VLOOKUP(A36,#REF!,9,0)</f>
        <v>#REF!</v>
      </c>
      <c r="I36" s="46" t="e">
        <f>B36+D36+D37-F36-F37-H36-F38</f>
        <v>#REF!</v>
      </c>
      <c r="K36" s="47" t="e">
        <f>H36-B36</f>
        <v>#REF!</v>
      </c>
      <c r="O36" s="117"/>
    </row>
    <row r="37" spans="1:24">
      <c r="A37" s="40"/>
      <c r="B37" s="53"/>
      <c r="C37" s="42"/>
      <c r="D37" s="69"/>
      <c r="E37" s="83"/>
      <c r="F37" s="69"/>
      <c r="G37" s="45"/>
      <c r="H37" s="53"/>
      <c r="I37" s="70"/>
      <c r="K37" s="47"/>
    </row>
    <row r="38" spans="1:24">
      <c r="A38" s="118" t="s">
        <v>684</v>
      </c>
      <c r="B38" s="119" t="e">
        <f>VLOOKUP(A38,#REF!,8,0)</f>
        <v>#REF!</v>
      </c>
      <c r="C38" s="120"/>
      <c r="D38" s="121"/>
      <c r="E38" s="122"/>
      <c r="F38" s="121"/>
      <c r="G38" s="123"/>
      <c r="H38" s="119" t="e">
        <f>VLOOKUP(A38,#REF!,9,0)</f>
        <v>#REF!</v>
      </c>
      <c r="I38" s="124"/>
      <c r="K38" s="47" t="e">
        <f>H38-B38</f>
        <v>#REF!</v>
      </c>
      <c r="M38" s="10"/>
      <c r="N38" s="14"/>
      <c r="O38" s="14"/>
      <c r="P38" s="14"/>
      <c r="Q38" s="14"/>
      <c r="R38" s="14"/>
      <c r="S38" s="10"/>
      <c r="T38" s="14"/>
      <c r="U38" s="14"/>
      <c r="V38" s="14"/>
      <c r="W38" s="14"/>
    </row>
    <row r="39" spans="1:24" ht="12" thickBot="1">
      <c r="A39" s="40"/>
      <c r="B39" s="53"/>
      <c r="C39" s="42"/>
      <c r="D39" s="43"/>
      <c r="E39" s="44"/>
      <c r="F39" s="43"/>
      <c r="G39" s="45"/>
      <c r="H39" s="53"/>
      <c r="I39" s="70"/>
      <c r="K39" s="47"/>
      <c r="M39" s="14"/>
      <c r="N39" s="78"/>
      <c r="O39" s="78"/>
      <c r="P39" s="78"/>
      <c r="Q39" s="78"/>
      <c r="R39" s="78"/>
      <c r="S39" s="14"/>
      <c r="T39" s="14"/>
      <c r="U39" s="14"/>
      <c r="V39" s="14"/>
      <c r="W39" s="14"/>
    </row>
    <row r="40" spans="1:24">
      <c r="A40" s="55" t="s">
        <v>685</v>
      </c>
      <c r="B40" s="41" t="e">
        <f>VLOOKUP(A40,#REF!,8,0)</f>
        <v>#REF!</v>
      </c>
      <c r="C40" s="125" t="s">
        <v>686</v>
      </c>
      <c r="D40" s="57" t="e">
        <f>IF(K40&gt;0,K40-D41+F41,0)</f>
        <v>#REF!</v>
      </c>
      <c r="E40" s="58"/>
      <c r="F40" s="59" t="e">
        <f>IF(K40&lt;0,-K40+D41-F41,0)</f>
        <v>#REF!</v>
      </c>
      <c r="G40" s="45"/>
      <c r="H40" s="41" t="e">
        <f>VLOOKUP(A40,#REF!,9,0)</f>
        <v>#REF!</v>
      </c>
      <c r="I40" s="46" t="e">
        <f>B40+D40+D41-F40-F41-H40</f>
        <v>#REF!</v>
      </c>
      <c r="K40" s="47" t="e">
        <f>H40-B40</f>
        <v>#REF!</v>
      </c>
      <c r="M40" s="14"/>
      <c r="N40" s="78"/>
      <c r="O40" s="78"/>
      <c r="P40" s="78"/>
      <c r="Q40" s="78"/>
      <c r="R40" s="78"/>
      <c r="S40" s="14"/>
      <c r="T40" s="14"/>
      <c r="U40" s="14"/>
      <c r="V40" s="14"/>
      <c r="W40" s="14"/>
    </row>
    <row r="41" spans="1:24" ht="12" thickBot="1">
      <c r="A41" s="40"/>
      <c r="B41" s="53"/>
      <c r="C41" s="126" t="s">
        <v>687</v>
      </c>
      <c r="D41" s="62">
        <v>0</v>
      </c>
      <c r="E41" s="127" t="s">
        <v>688</v>
      </c>
      <c r="F41" s="76">
        <v>1000000</v>
      </c>
      <c r="G41" s="45"/>
      <c r="H41" s="53"/>
      <c r="I41" s="46"/>
      <c r="K41" s="47"/>
      <c r="M41" s="14"/>
      <c r="N41" s="128"/>
      <c r="O41" s="129"/>
      <c r="P41" s="29"/>
      <c r="Q41" s="129"/>
      <c r="R41" s="14"/>
      <c r="S41" s="78"/>
      <c r="T41" s="29"/>
      <c r="U41" s="10"/>
      <c r="V41" s="29"/>
      <c r="W41" s="14"/>
      <c r="X41" s="78"/>
    </row>
    <row r="42" spans="1:24" ht="12" thickBot="1">
      <c r="A42" s="40"/>
      <c r="B42" s="53"/>
      <c r="C42" s="42"/>
      <c r="D42" s="69"/>
      <c r="E42" s="83"/>
      <c r="F42" s="69"/>
      <c r="G42" s="45"/>
      <c r="H42" s="53"/>
      <c r="I42" s="46"/>
      <c r="K42" s="47"/>
      <c r="M42" s="14"/>
      <c r="N42" s="128"/>
      <c r="O42" s="129"/>
      <c r="P42" s="29"/>
      <c r="Q42" s="129"/>
      <c r="R42" s="14"/>
      <c r="S42" s="78"/>
      <c r="T42" s="29"/>
      <c r="U42" s="10"/>
      <c r="V42" s="29"/>
      <c r="W42" s="14"/>
      <c r="X42" s="78"/>
    </row>
    <row r="43" spans="1:24">
      <c r="A43" s="55" t="s">
        <v>689</v>
      </c>
      <c r="B43" s="41" t="e">
        <f>VLOOKUP(A43,#REF!,8,0)</f>
        <v>#REF!</v>
      </c>
      <c r="C43" s="56" t="s">
        <v>690</v>
      </c>
      <c r="D43" s="57" t="e">
        <f>IF(K43&gt;0,K43-D44+F44,0)</f>
        <v>#REF!</v>
      </c>
      <c r="E43" s="58"/>
      <c r="F43" s="59" t="e">
        <f>IF(K43&lt;0,-K43+D44-F44,0)</f>
        <v>#REF!</v>
      </c>
      <c r="G43" s="45"/>
      <c r="H43" s="41" t="e">
        <f>VLOOKUP(A43,#REF!,9,0)</f>
        <v>#REF!</v>
      </c>
      <c r="I43" s="46" t="e">
        <f>B43+D43+D44-F43-F44-H43</f>
        <v>#REF!</v>
      </c>
      <c r="K43" s="47" t="e">
        <f>H43-B43</f>
        <v>#REF!</v>
      </c>
      <c r="M43" s="14"/>
      <c r="N43" s="128"/>
      <c r="O43" s="129"/>
      <c r="P43" s="29"/>
      <c r="Q43" s="129"/>
      <c r="R43" s="14"/>
      <c r="S43" s="78"/>
      <c r="T43" s="29"/>
      <c r="U43" s="10"/>
      <c r="V43" s="29"/>
      <c r="W43" s="14"/>
      <c r="X43" s="78"/>
    </row>
    <row r="44" spans="1:24" ht="10.5" customHeight="1" thickBot="1">
      <c r="A44" s="40"/>
      <c r="B44" s="53"/>
      <c r="C44" s="130" t="s">
        <v>649</v>
      </c>
      <c r="D44" s="62"/>
      <c r="E44" s="127" t="s">
        <v>650</v>
      </c>
      <c r="F44" s="76"/>
      <c r="G44" s="45"/>
      <c r="H44" s="53"/>
      <c r="I44" s="46"/>
      <c r="K44" s="47"/>
      <c r="M44" s="14"/>
      <c r="N44" s="128"/>
      <c r="O44" s="128"/>
      <c r="P44" s="131"/>
      <c r="Q44" s="131"/>
      <c r="R44" s="14"/>
      <c r="S44" s="132"/>
      <c r="T44" s="133"/>
      <c r="U44" s="133"/>
      <c r="V44" s="133"/>
      <c r="W44" s="78"/>
      <c r="X44" s="78"/>
    </row>
    <row r="45" spans="1:24" ht="10.5" customHeight="1">
      <c r="A45" s="40"/>
      <c r="B45" s="53"/>
      <c r="C45" s="42"/>
      <c r="D45" s="69"/>
      <c r="E45" s="83"/>
      <c r="F45" s="69"/>
      <c r="G45" s="45"/>
      <c r="H45" s="53"/>
      <c r="I45" s="46"/>
      <c r="K45" s="47"/>
      <c r="M45" s="14"/>
      <c r="N45" s="128"/>
      <c r="O45" s="128"/>
      <c r="P45" s="131"/>
      <c r="Q45" s="131"/>
      <c r="R45" s="14"/>
      <c r="S45" s="132"/>
      <c r="T45" s="133"/>
      <c r="U45" s="133"/>
      <c r="V45" s="133"/>
      <c r="W45" s="34"/>
      <c r="X45" s="34"/>
    </row>
    <row r="46" spans="1:24" ht="10.5" customHeight="1">
      <c r="A46" s="55" t="s">
        <v>691</v>
      </c>
      <c r="B46" s="41" t="e">
        <f>VLOOKUP(A46,#REF!,8,0)</f>
        <v>#REF!</v>
      </c>
      <c r="C46" s="42"/>
      <c r="D46" s="69" t="e">
        <f>IF(K46&gt;0,K46,0)</f>
        <v>#REF!</v>
      </c>
      <c r="E46" s="83"/>
      <c r="F46" s="43" t="e">
        <f>IF(K46&lt;0,-K46,0)</f>
        <v>#REF!</v>
      </c>
      <c r="G46" s="45"/>
      <c r="H46" s="41" t="e">
        <f>VLOOKUP(A46,#REF!,9,0)</f>
        <v>#REF!</v>
      </c>
      <c r="I46" s="46" t="e">
        <f>B46+D46+D47-F46-F47-H46</f>
        <v>#REF!</v>
      </c>
      <c r="K46" s="47" t="e">
        <f>H46-B46</f>
        <v>#REF!</v>
      </c>
      <c r="M46" s="14"/>
      <c r="N46" s="128"/>
      <c r="O46" s="128"/>
      <c r="P46" s="131"/>
      <c r="Q46" s="131"/>
      <c r="R46" s="14"/>
      <c r="S46" s="132"/>
      <c r="T46" s="133"/>
      <c r="U46" s="133"/>
      <c r="V46" s="133"/>
      <c r="W46" s="34"/>
      <c r="X46" s="34"/>
    </row>
    <row r="47" spans="1:24" ht="10.5" customHeight="1" thickBot="1">
      <c r="A47" s="40"/>
      <c r="B47" s="53"/>
      <c r="C47" s="42"/>
      <c r="D47" s="69"/>
      <c r="E47" s="83"/>
      <c r="F47" s="69"/>
      <c r="G47" s="45"/>
      <c r="H47" s="53"/>
      <c r="I47" s="46"/>
      <c r="K47" s="47"/>
      <c r="M47" s="14"/>
      <c r="N47" s="128"/>
      <c r="O47" s="128"/>
      <c r="P47" s="131"/>
      <c r="Q47" s="131"/>
      <c r="R47" s="14"/>
      <c r="S47" s="132"/>
      <c r="T47" s="133"/>
      <c r="U47" s="133"/>
      <c r="V47" s="133"/>
      <c r="W47" s="34"/>
      <c r="X47" s="34"/>
    </row>
    <row r="48" spans="1:24" ht="10.5" customHeight="1">
      <c r="A48" s="55" t="s">
        <v>692</v>
      </c>
      <c r="B48" s="41" t="e">
        <f>VLOOKUP(A48,#REF!,8,0)</f>
        <v>#REF!</v>
      </c>
      <c r="C48" s="134" t="s">
        <v>693</v>
      </c>
      <c r="D48" s="57" t="e">
        <f>IF(K48&gt;0,K48-D49+F49,0)</f>
        <v>#REF!</v>
      </c>
      <c r="E48" s="58"/>
      <c r="F48" s="59" t="e">
        <f>IF(K48&lt;0,-K48+D49-F49,0)</f>
        <v>#REF!</v>
      </c>
      <c r="G48" s="85"/>
      <c r="H48" s="41" t="e">
        <f>VLOOKUP(A48,#REF!,9,0)</f>
        <v>#REF!</v>
      </c>
      <c r="I48" s="46" t="e">
        <f>B48+D48+D49-F48-F49-H48</f>
        <v>#REF!</v>
      </c>
      <c r="K48" s="47" t="e">
        <f>H48-B48</f>
        <v>#REF!</v>
      </c>
      <c r="M48" s="14"/>
      <c r="N48" s="128"/>
      <c r="O48" s="128"/>
      <c r="P48" s="131"/>
      <c r="Q48" s="131"/>
      <c r="R48" s="14"/>
      <c r="S48" s="132"/>
      <c r="T48" s="133"/>
      <c r="U48" s="133"/>
      <c r="V48" s="133"/>
      <c r="W48" s="34"/>
      <c r="X48" s="34"/>
    </row>
    <row r="49" spans="1:24" ht="12" thickBot="1">
      <c r="A49" s="86"/>
      <c r="B49" s="87"/>
      <c r="C49" s="126" t="s">
        <v>694</v>
      </c>
      <c r="D49" s="135">
        <v>350900</v>
      </c>
      <c r="E49" s="127" t="s">
        <v>695</v>
      </c>
      <c r="F49" s="136">
        <v>2077972.44</v>
      </c>
      <c r="G49" s="85"/>
      <c r="H49" s="87"/>
      <c r="I49" s="46"/>
      <c r="K49" s="47"/>
      <c r="M49" s="14"/>
      <c r="N49" s="128"/>
      <c r="O49" s="128"/>
      <c r="P49" s="131"/>
      <c r="Q49" s="131"/>
      <c r="R49" s="14"/>
      <c r="S49" s="132"/>
      <c r="T49" s="133"/>
      <c r="U49" s="133"/>
      <c r="V49" s="133"/>
      <c r="W49" s="34"/>
      <c r="X49" s="34"/>
    </row>
    <row r="50" spans="1:24">
      <c r="A50" s="55"/>
      <c r="B50" s="87"/>
      <c r="C50" s="116"/>
      <c r="D50" s="67"/>
      <c r="E50" s="68"/>
      <c r="F50" s="67"/>
      <c r="G50" s="85"/>
      <c r="H50" s="87"/>
      <c r="I50" s="46"/>
      <c r="K50" s="47"/>
      <c r="M50" s="14"/>
      <c r="N50" s="128"/>
      <c r="O50" s="128"/>
      <c r="P50" s="131"/>
      <c r="Q50" s="131"/>
      <c r="R50" s="14"/>
      <c r="S50" s="132"/>
      <c r="T50" s="133"/>
      <c r="U50" s="133"/>
      <c r="V50" s="133"/>
      <c r="W50" s="34"/>
      <c r="X50" s="34"/>
    </row>
    <row r="51" spans="1:24">
      <c r="A51" s="40"/>
      <c r="B51" s="53"/>
      <c r="C51" s="42"/>
      <c r="D51" s="69"/>
      <c r="E51" s="83"/>
      <c r="F51" s="69"/>
      <c r="G51" s="45"/>
      <c r="H51" s="53"/>
      <c r="I51" s="46"/>
      <c r="K51" s="47"/>
      <c r="M51" s="14"/>
      <c r="N51" s="128"/>
      <c r="O51" s="128"/>
      <c r="P51" s="131"/>
      <c r="Q51" s="131"/>
      <c r="R51" s="14"/>
      <c r="S51" s="34"/>
      <c r="T51" s="137"/>
      <c r="U51" s="34"/>
      <c r="V51" s="137"/>
      <c r="W51" s="34"/>
      <c r="X51" s="34"/>
    </row>
    <row r="52" spans="1:24">
      <c r="A52" s="55" t="s">
        <v>696</v>
      </c>
      <c r="B52" s="41" t="e">
        <f>VLOOKUP(A52,#REF!,8,0)</f>
        <v>#REF!</v>
      </c>
      <c r="C52" s="80" t="s">
        <v>697</v>
      </c>
      <c r="D52" s="69" t="e">
        <f>IF(K52&gt;0,K52,0)</f>
        <v>#REF!</v>
      </c>
      <c r="E52" s="83"/>
      <c r="F52" s="43">
        <v>0</v>
      </c>
      <c r="G52" s="45"/>
      <c r="H52" s="41" t="e">
        <f>VLOOKUP(A52,#REF!,9,0)</f>
        <v>#REF!</v>
      </c>
      <c r="I52" s="46" t="e">
        <f>B52+D52-F52-F53-H52</f>
        <v>#REF!</v>
      </c>
      <c r="K52" s="47" t="e">
        <f>H52-B52</f>
        <v>#REF!</v>
      </c>
      <c r="M52" s="14"/>
      <c r="N52" s="128"/>
      <c r="O52" s="128"/>
      <c r="P52" s="131"/>
      <c r="Q52" s="131"/>
      <c r="R52" s="14"/>
      <c r="S52" s="34"/>
      <c r="T52" s="137"/>
      <c r="U52" s="34"/>
      <c r="V52" s="34"/>
      <c r="W52" s="34"/>
      <c r="X52" s="34"/>
    </row>
    <row r="53" spans="1:24">
      <c r="A53" s="55"/>
      <c r="B53" s="41"/>
      <c r="C53" s="80"/>
      <c r="D53" s="69"/>
      <c r="E53" s="83"/>
      <c r="F53" s="43">
        <v>0</v>
      </c>
      <c r="G53" s="45"/>
      <c r="H53" s="41"/>
      <c r="I53" s="46"/>
      <c r="K53" s="47"/>
      <c r="M53" s="14"/>
      <c r="N53" s="128"/>
      <c r="O53" s="128"/>
      <c r="P53" s="131"/>
      <c r="Q53" s="131"/>
      <c r="R53" s="14"/>
      <c r="S53" s="34"/>
      <c r="T53" s="137"/>
      <c r="U53" s="34"/>
      <c r="V53" s="34"/>
      <c r="W53" s="34"/>
      <c r="X53" s="34"/>
    </row>
    <row r="54" spans="1:24">
      <c r="A54" s="40"/>
      <c r="B54" s="53"/>
      <c r="C54" s="42"/>
      <c r="D54" s="69"/>
      <c r="E54" s="83"/>
      <c r="F54" s="69"/>
      <c r="G54" s="45"/>
      <c r="H54" s="53"/>
      <c r="I54" s="46"/>
      <c r="K54" s="47"/>
      <c r="M54" s="14"/>
      <c r="N54" s="128"/>
      <c r="O54" s="128"/>
      <c r="P54" s="131"/>
      <c r="Q54" s="138"/>
      <c r="R54" s="14"/>
      <c r="S54" s="34"/>
      <c r="T54" s="137"/>
      <c r="U54" s="34"/>
      <c r="V54" s="34"/>
      <c r="W54" s="34"/>
      <c r="X54" s="34"/>
    </row>
    <row r="55" spans="1:24">
      <c r="A55" s="55" t="s">
        <v>698</v>
      </c>
      <c r="B55" s="41" t="e">
        <f>VLOOKUP(A55,#REF!,8,0)</f>
        <v>#REF!</v>
      </c>
      <c r="C55" s="80" t="s">
        <v>699</v>
      </c>
      <c r="D55" s="69" t="e">
        <f>IF(K55&gt;0,K55,0)</f>
        <v>#REF!</v>
      </c>
      <c r="E55" s="83"/>
      <c r="F55" s="43" t="e">
        <f>IF(K55&lt;0,-K55,0)</f>
        <v>#REF!</v>
      </c>
      <c r="G55" s="45"/>
      <c r="H55" s="41" t="e">
        <f>VLOOKUP(A55,#REF!,9,0)</f>
        <v>#REF!</v>
      </c>
      <c r="I55" s="46" t="e">
        <f>B55+D55-F55-H55</f>
        <v>#REF!</v>
      </c>
      <c r="K55" s="47" t="e">
        <f>H55-B55</f>
        <v>#REF!</v>
      </c>
      <c r="M55" s="14"/>
      <c r="N55" s="128"/>
      <c r="O55" s="128"/>
      <c r="P55" s="131"/>
      <c r="Q55" s="138"/>
      <c r="R55" s="14"/>
      <c r="S55" s="34"/>
      <c r="T55" s="137"/>
      <c r="U55" s="34"/>
      <c r="V55" s="34"/>
      <c r="W55" s="34"/>
      <c r="X55" s="34"/>
    </row>
    <row r="56" spans="1:24" ht="12" thickBot="1">
      <c r="A56" s="40"/>
      <c r="B56" s="53"/>
      <c r="C56" s="42"/>
      <c r="D56" s="69"/>
      <c r="E56" s="83"/>
      <c r="F56" s="69"/>
      <c r="G56" s="45"/>
      <c r="H56" s="53"/>
      <c r="I56" s="46"/>
      <c r="K56" s="47"/>
      <c r="M56" s="14"/>
      <c r="N56" s="128"/>
      <c r="O56" s="128"/>
      <c r="P56" s="131"/>
      <c r="Q56" s="138"/>
      <c r="R56" s="14"/>
      <c r="S56" s="34"/>
      <c r="T56" s="137"/>
      <c r="U56" s="34"/>
      <c r="V56" s="34"/>
      <c r="W56" s="34"/>
      <c r="X56" s="34"/>
    </row>
    <row r="57" spans="1:24">
      <c r="A57" s="55" t="s">
        <v>700</v>
      </c>
      <c r="B57" s="41" t="e">
        <f>VLOOKUP(A57,#REF!,8,0)</f>
        <v>#REF!</v>
      </c>
      <c r="C57" s="56" t="s">
        <v>701</v>
      </c>
      <c r="D57" s="57" t="e">
        <f>IF(K57&gt;0,K57-D58-D59-D60+F58+F59+F60,0)</f>
        <v>#REF!</v>
      </c>
      <c r="E57" s="58"/>
      <c r="F57" s="59" t="e">
        <f>IF(K57&lt;0,-K57+D58+D59+D60+F58-F59-F60,0)</f>
        <v>#REF!</v>
      </c>
      <c r="G57" s="45"/>
      <c r="H57" s="41">
        <v>-1778240.75</v>
      </c>
      <c r="I57" s="46" t="e">
        <f>B57+D57+D58+D59+D60+F58-F59-F60-H57</f>
        <v>#REF!</v>
      </c>
      <c r="K57" s="47" t="e">
        <f>H57-B57</f>
        <v>#REF!</v>
      </c>
      <c r="M57" s="14"/>
      <c r="N57" s="128"/>
      <c r="O57" s="128"/>
      <c r="P57" s="131"/>
      <c r="Q57" s="138"/>
      <c r="R57" s="14"/>
      <c r="S57" s="14"/>
      <c r="T57" s="34"/>
      <c r="U57" s="34"/>
      <c r="V57" s="34"/>
      <c r="W57" s="34"/>
      <c r="X57" s="34"/>
    </row>
    <row r="58" spans="1:24">
      <c r="A58" s="139" t="s">
        <v>702</v>
      </c>
      <c r="B58" s="140">
        <v>0</v>
      </c>
      <c r="C58" s="141" t="s">
        <v>624</v>
      </c>
      <c r="D58" s="67"/>
      <c r="E58" s="142" t="s">
        <v>624</v>
      </c>
      <c r="F58" s="143">
        <v>0</v>
      </c>
      <c r="G58" s="45"/>
      <c r="H58" s="144">
        <f>B58-D58</f>
        <v>0</v>
      </c>
      <c r="I58" s="46"/>
      <c r="K58" s="47"/>
      <c r="M58" s="14"/>
      <c r="N58" s="128"/>
      <c r="O58" s="128"/>
      <c r="P58" s="131"/>
      <c r="Q58" s="138"/>
      <c r="R58" s="14"/>
      <c r="S58" s="14"/>
      <c r="T58" s="14"/>
      <c r="U58" s="14"/>
      <c r="V58" s="14"/>
      <c r="W58" s="14"/>
    </row>
    <row r="59" spans="1:24">
      <c r="A59" s="139" t="s">
        <v>703</v>
      </c>
      <c r="B59" s="140">
        <v>150742</v>
      </c>
      <c r="C59" s="145"/>
      <c r="D59" s="67"/>
      <c r="E59" s="68" t="s">
        <v>704</v>
      </c>
      <c r="F59" s="143">
        <v>74125.5</v>
      </c>
      <c r="G59" s="45"/>
      <c r="H59" s="144">
        <f>B59-F59</f>
        <v>76616.5</v>
      </c>
      <c r="I59" s="70"/>
      <c r="K59" s="47"/>
      <c r="M59" s="14"/>
      <c r="N59" s="128"/>
      <c r="O59" s="128"/>
      <c r="P59" s="131"/>
      <c r="Q59" s="14"/>
      <c r="R59" s="14"/>
      <c r="S59" s="14"/>
      <c r="T59" s="14"/>
      <c r="U59" s="14"/>
      <c r="V59" s="14"/>
      <c r="W59" s="14"/>
    </row>
    <row r="60" spans="1:24" ht="12" thickBot="1">
      <c r="A60" s="139" t="s">
        <v>705</v>
      </c>
      <c r="B60" s="140">
        <v>72634</v>
      </c>
      <c r="C60" s="130"/>
      <c r="D60" s="62"/>
      <c r="E60" s="127" t="s">
        <v>706</v>
      </c>
      <c r="F60" s="146">
        <v>20151.25</v>
      </c>
      <c r="G60" s="45"/>
      <c r="H60" s="144">
        <f>B60-F60</f>
        <v>52482.75</v>
      </c>
      <c r="I60" s="70"/>
      <c r="K60" s="47"/>
      <c r="M60" s="14"/>
      <c r="N60" s="128"/>
      <c r="O60" s="128"/>
      <c r="P60" s="131"/>
      <c r="Q60" s="14"/>
      <c r="R60" s="14"/>
      <c r="S60" s="14"/>
      <c r="T60" s="14"/>
      <c r="U60" s="14"/>
      <c r="V60" s="14"/>
      <c r="W60" s="14"/>
    </row>
    <row r="61" spans="1:24" ht="12" thickBot="1">
      <c r="A61" s="40"/>
      <c r="B61" s="53"/>
      <c r="C61" s="42"/>
      <c r="D61" s="147"/>
      <c r="E61" s="44"/>
      <c r="F61" s="147"/>
      <c r="G61" s="45"/>
      <c r="H61" s="53"/>
      <c r="I61" s="70"/>
      <c r="K61" s="47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4">
      <c r="A62" s="55" t="s">
        <v>707</v>
      </c>
      <c r="B62" s="41" t="e">
        <f>VLOOKUP(A62,#REF!,8,0)</f>
        <v>#REF!</v>
      </c>
      <c r="C62" s="125" t="s">
        <v>708</v>
      </c>
      <c r="D62" s="69" t="e">
        <f>IF(K62&gt;0,K62,0)</f>
        <v>#REF!</v>
      </c>
      <c r="E62" s="58"/>
      <c r="F62" s="149" t="e">
        <f>IF(K62&lt;0,-K62,0)</f>
        <v>#REF!</v>
      </c>
      <c r="G62" s="85"/>
      <c r="H62" s="41" t="e">
        <f>VLOOKUP(A62,#REF!,9,0)</f>
        <v>#REF!</v>
      </c>
      <c r="I62" s="46" t="e">
        <f>B62+D62-F62-H62</f>
        <v>#REF!</v>
      </c>
      <c r="K62" s="47" t="e">
        <f>H62-B62</f>
        <v>#REF!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4" ht="12" thickBot="1">
      <c r="A63" s="86"/>
      <c r="B63" s="150"/>
      <c r="C63" s="126"/>
      <c r="D63" s="62"/>
      <c r="E63" s="127"/>
      <c r="F63" s="76"/>
      <c r="G63" s="85"/>
      <c r="H63" s="150"/>
      <c r="I63" s="46"/>
      <c r="K63" s="47"/>
      <c r="M63" s="14"/>
      <c r="N63" s="14"/>
      <c r="O63" s="14"/>
      <c r="P63" s="29"/>
      <c r="Q63" s="14"/>
      <c r="R63" s="14"/>
      <c r="S63" s="14"/>
      <c r="T63" s="14"/>
      <c r="U63" s="14"/>
      <c r="V63" s="14"/>
      <c r="W63" s="14"/>
    </row>
    <row r="64" spans="1:24">
      <c r="A64" s="40"/>
      <c r="B64" s="53"/>
      <c r="C64" s="80"/>
      <c r="D64" s="43"/>
      <c r="E64" s="44"/>
      <c r="F64" s="43"/>
      <c r="G64" s="45"/>
      <c r="H64" s="53"/>
      <c r="I64" s="46"/>
      <c r="K64" s="47"/>
      <c r="M64" s="14"/>
      <c r="N64" s="14"/>
      <c r="O64" s="14"/>
      <c r="P64" s="131"/>
      <c r="Q64" s="14"/>
      <c r="R64" s="14"/>
      <c r="S64" s="14"/>
      <c r="T64" s="14"/>
      <c r="U64" s="14"/>
      <c r="V64" s="14"/>
      <c r="W64" s="14"/>
    </row>
    <row r="65" spans="1:23">
      <c r="A65" s="243" t="s">
        <v>709</v>
      </c>
      <c r="B65" s="244"/>
      <c r="C65" s="245"/>
      <c r="D65" s="246" t="e">
        <f>IF(K65&gt;0,K65,0)</f>
        <v>#REF!</v>
      </c>
      <c r="E65" s="247"/>
      <c r="F65" s="246" t="e">
        <f>IF(K65&lt;0,-K65,0)</f>
        <v>#REF!</v>
      </c>
      <c r="G65" s="248"/>
      <c r="H65" s="244" t="e">
        <f>VLOOKUP(A65,#REF!,9,0)</f>
        <v>#REF!</v>
      </c>
      <c r="I65" s="249" t="e">
        <f>B65+D65-F65-H65</f>
        <v>#REF!</v>
      </c>
      <c r="K65" s="47" t="e">
        <f>H65-B65</f>
        <v>#REF!</v>
      </c>
      <c r="L65" s="4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1:23">
      <c r="A66" s="250"/>
      <c r="B66" s="244"/>
      <c r="C66" s="245"/>
      <c r="D66" s="246"/>
      <c r="E66" s="247"/>
      <c r="F66" s="246"/>
      <c r="G66" s="248"/>
      <c r="H66" s="251"/>
      <c r="I66" s="249"/>
      <c r="K66" s="47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>
      <c r="A67" s="243" t="s">
        <v>710</v>
      </c>
      <c r="B67" s="244">
        <v>-248165512</v>
      </c>
      <c r="C67" s="245"/>
      <c r="D67" s="246">
        <v>25237978</v>
      </c>
      <c r="E67" s="247"/>
      <c r="F67" s="246">
        <v>82196000</v>
      </c>
      <c r="G67" s="248"/>
      <c r="H67" s="244" t="e">
        <f>VLOOKUP(A67,#REF!,9,0)</f>
        <v>#REF!</v>
      </c>
      <c r="I67" s="249" t="e">
        <f>B67+D67-F67-H67</f>
        <v>#REF!</v>
      </c>
      <c r="K67" s="47" t="e">
        <f>H67-B67</f>
        <v>#REF!</v>
      </c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1:23">
      <c r="A68" s="55"/>
      <c r="B68" s="41"/>
      <c r="C68" s="80"/>
      <c r="D68" s="69"/>
      <c r="E68" s="44"/>
      <c r="F68" s="43"/>
      <c r="G68" s="45"/>
      <c r="H68" s="41"/>
      <c r="I68" s="46"/>
      <c r="K68" s="47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>
      <c r="A69" s="40"/>
      <c r="B69" s="53"/>
      <c r="C69" s="80"/>
      <c r="D69" s="43"/>
      <c r="E69" s="44"/>
      <c r="F69" s="43"/>
      <c r="G69" s="45"/>
      <c r="H69" s="53"/>
      <c r="I69" s="46"/>
      <c r="K69" s="47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1:23">
      <c r="A70" s="55" t="s">
        <v>711</v>
      </c>
      <c r="B70" s="41" t="e">
        <f>VLOOKUP(A70,#REF!,8,0)</f>
        <v>#REF!</v>
      </c>
      <c r="C70" s="151" t="s">
        <v>712</v>
      </c>
      <c r="D70" s="69" t="e">
        <f>IF(K70&gt;0,K70,0)</f>
        <v>#REF!</v>
      </c>
      <c r="E70" s="152"/>
      <c r="F70" s="43" t="e">
        <f>IF(K70&lt;0,-K70,0)</f>
        <v>#REF!</v>
      </c>
      <c r="G70" s="153"/>
      <c r="H70" s="41" t="e">
        <f>VLOOKUP(A70,#REF!,9,0)</f>
        <v>#REF!</v>
      </c>
      <c r="I70" s="46" t="e">
        <f>B70+D70-F70-H70</f>
        <v>#REF!</v>
      </c>
      <c r="K70" s="47" t="e">
        <f>H70-B70</f>
        <v>#REF!</v>
      </c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1:23">
      <c r="A71" s="40"/>
      <c r="B71" s="53"/>
      <c r="C71" s="42"/>
      <c r="D71" s="43"/>
      <c r="E71" s="44"/>
      <c r="F71" s="43"/>
      <c r="G71" s="45"/>
      <c r="H71" s="53"/>
      <c r="I71" s="70"/>
      <c r="K71" s="47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1:23">
      <c r="A72" s="55" t="s">
        <v>713</v>
      </c>
      <c r="B72" s="41" t="e">
        <f>VLOOKUP(A72,#REF!,8,0)</f>
        <v>#REF!</v>
      </c>
      <c r="C72" s="151" t="s">
        <v>714</v>
      </c>
      <c r="D72" s="69" t="e">
        <f>IF(K72&gt;0,K72,0)</f>
        <v>#REF!</v>
      </c>
      <c r="E72" s="44"/>
      <c r="F72" s="43" t="e">
        <f>IF(K72&lt;0,-K72,0)</f>
        <v>#REF!</v>
      </c>
      <c r="G72" s="45"/>
      <c r="H72" s="41" t="e">
        <f>VLOOKUP(A72,#REF!,6,0)</f>
        <v>#REF!</v>
      </c>
      <c r="I72" s="46" t="e">
        <f>B72+D72-F72-H72</f>
        <v>#REF!</v>
      </c>
      <c r="K72" s="47" t="e">
        <f>H72-B72</f>
        <v>#REF!</v>
      </c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1:23">
      <c r="A73" s="139"/>
      <c r="B73" s="154"/>
      <c r="C73" s="151"/>
      <c r="D73" s="155"/>
      <c r="E73" s="152"/>
      <c r="F73" s="155"/>
      <c r="G73" s="153"/>
      <c r="H73" s="154"/>
      <c r="I73" s="156"/>
      <c r="K73" s="47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1:23">
      <c r="A74" s="157" t="s">
        <v>352</v>
      </c>
      <c r="B74" s="119" t="e">
        <f>VLOOKUP(A74,#REF!,8,0)</f>
        <v>#REF!</v>
      </c>
      <c r="C74" s="158"/>
      <c r="D74" s="159"/>
      <c r="E74" s="160"/>
      <c r="F74" s="159"/>
      <c r="G74" s="161"/>
      <c r="H74" s="119" t="e">
        <f>VLOOKUP(A74,#REF!,9,0)</f>
        <v>#REF!</v>
      </c>
      <c r="I74" s="162"/>
      <c r="K74" s="47" t="e">
        <f>H74-B74</f>
        <v>#REF!</v>
      </c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1:23">
      <c r="A75" s="40"/>
      <c r="B75" s="53"/>
      <c r="C75" s="42"/>
      <c r="D75" s="43"/>
      <c r="E75" s="44"/>
      <c r="F75" s="43"/>
      <c r="G75" s="45"/>
      <c r="H75" s="53"/>
      <c r="I75" s="70"/>
      <c r="K75" s="47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1:23">
      <c r="A76" s="55" t="s">
        <v>715</v>
      </c>
      <c r="B76" s="41" t="e">
        <f>VLOOKUP(A76,#REF!,8,0)</f>
        <v>#REF!</v>
      </c>
      <c r="C76" s="80" t="s">
        <v>716</v>
      </c>
      <c r="D76" s="69" t="e">
        <f>IF(K76&gt;0,K76,0)</f>
        <v>#REF!</v>
      </c>
      <c r="E76" s="44"/>
      <c r="F76" s="43" t="e">
        <f>IF(K76&lt;0,-K76,0)</f>
        <v>#REF!</v>
      </c>
      <c r="G76" s="45"/>
      <c r="H76" s="41" t="e">
        <f>VLOOKUP(A76,#REF!,9,0)</f>
        <v>#REF!</v>
      </c>
      <c r="I76" s="46" t="e">
        <f>B76+D76-F76-H76</f>
        <v>#REF!</v>
      </c>
      <c r="K76" s="47" t="e">
        <f>H76-B76</f>
        <v>#REF!</v>
      </c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>
      <c r="A77" s="40"/>
      <c r="B77" s="53"/>
      <c r="C77" s="80"/>
      <c r="D77" s="43"/>
      <c r="E77" s="44"/>
      <c r="F77" s="43"/>
      <c r="G77" s="45"/>
      <c r="H77" s="41"/>
      <c r="I77" s="70"/>
      <c r="K77" s="47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1:23">
      <c r="A78" s="55" t="s">
        <v>717</v>
      </c>
      <c r="B78" s="41" t="e">
        <f>VLOOKUP(A78,#REF!,8,0)</f>
        <v>#REF!</v>
      </c>
      <c r="C78" s="80"/>
      <c r="D78" s="43">
        <f>IF(K90&gt;0,K90,0)</f>
        <v>0</v>
      </c>
      <c r="E78" s="44"/>
      <c r="F78" s="43">
        <f>IF(K90&lt;0,-K90,0)</f>
        <v>0</v>
      </c>
      <c r="G78" s="45"/>
      <c r="H78" s="41" t="e">
        <f>VLOOKUP(A78,#REF!,9,0)</f>
        <v>#REF!</v>
      </c>
      <c r="I78" s="46" t="e">
        <f>B78+D78-F78-H78</f>
        <v>#REF!</v>
      </c>
      <c r="K78" s="47" t="e">
        <f>H78-B78</f>
        <v>#REF!</v>
      </c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1:23" s="15" customFormat="1">
      <c r="A79" s="86" t="s">
        <v>771</v>
      </c>
      <c r="B79" s="41" t="e">
        <f>VLOOKUP(A79,#REF!,8,0)</f>
        <v>#REF!</v>
      </c>
      <c r="D79" s="69"/>
      <c r="E79" s="83"/>
      <c r="F79" s="69"/>
      <c r="G79" s="85"/>
      <c r="H79" s="41" t="e">
        <f>VLOOKUP(A79,#REF!,9,0)</f>
        <v>#REF!</v>
      </c>
      <c r="I79" s="46" t="e">
        <f>B79+D79-F79-H79</f>
        <v>#REF!</v>
      </c>
      <c r="K79" s="233" t="e">
        <f>H79-B79</f>
        <v>#REF!</v>
      </c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</row>
    <row r="80" spans="1:23">
      <c r="A80" s="40" t="s">
        <v>719</v>
      </c>
      <c r="B80" s="41" t="e">
        <f>VLOOKUP(A80,#REF!,8,0)</f>
        <v>#REF!</v>
      </c>
      <c r="C80" s="11"/>
      <c r="D80" s="69" t="e">
        <f>IF(K80&gt;0,K80,0)</f>
        <v>#REF!</v>
      </c>
      <c r="E80" s="44"/>
      <c r="F80" s="43" t="e">
        <f>IF(K80&lt;0,-K80,0)</f>
        <v>#REF!</v>
      </c>
      <c r="G80" s="45"/>
      <c r="H80" s="41" t="e">
        <f>VLOOKUP(A80,#REF!,9,0)</f>
        <v>#REF!</v>
      </c>
      <c r="I80" s="46" t="e">
        <f>B80+D80-F80-H80</f>
        <v>#REF!</v>
      </c>
      <c r="K80" s="47" t="e">
        <f>H80-B80</f>
        <v>#REF!</v>
      </c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1:23">
      <c r="A81" s="40"/>
      <c r="B81" s="53"/>
      <c r="C81" s="80"/>
      <c r="D81" s="43"/>
      <c r="E81" s="44"/>
      <c r="F81" s="43"/>
      <c r="G81" s="45"/>
      <c r="H81" s="41"/>
      <c r="I81" s="70"/>
      <c r="K81" s="47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1:23">
      <c r="A82" s="165" t="s">
        <v>720</v>
      </c>
      <c r="B82" s="41">
        <v>-156552835.03999999</v>
      </c>
      <c r="C82" s="42"/>
      <c r="D82" s="43">
        <f>IF(K92&gt;0,K92,0)</f>
        <v>0</v>
      </c>
      <c r="E82" s="44"/>
      <c r="F82" s="43">
        <v>0</v>
      </c>
      <c r="G82" s="45"/>
      <c r="H82" s="41" t="e">
        <f>#REF!</f>
        <v>#REF!</v>
      </c>
      <c r="I82" s="70"/>
      <c r="J82" s="82"/>
      <c r="K82" s="47" t="e">
        <f>H82-B82</f>
        <v>#REF!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1:23">
      <c r="A83" s="165" t="s">
        <v>721</v>
      </c>
      <c r="B83" s="41" t="e">
        <f>VLOOKUP(A83,#REF!,8,0)</f>
        <v>#REF!</v>
      </c>
      <c r="C83" s="42"/>
      <c r="D83" s="43">
        <f>IF(K93&gt;0,K93,0)</f>
        <v>0</v>
      </c>
      <c r="E83" s="44"/>
      <c r="F83" s="43">
        <v>0</v>
      </c>
      <c r="G83" s="45"/>
      <c r="H83" s="41">
        <v>1508180</v>
      </c>
      <c r="I83" s="70"/>
      <c r="K83" s="47" t="e">
        <f>H83-B83</f>
        <v>#REF!</v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 ht="12" thickBot="1">
      <c r="A84" s="165" t="s">
        <v>722</v>
      </c>
      <c r="B84" s="166" t="e">
        <f>SUM(B82:B83)</f>
        <v>#REF!</v>
      </c>
      <c r="C84" s="42" t="s">
        <v>723</v>
      </c>
      <c r="D84" s="43">
        <v>0</v>
      </c>
      <c r="E84" s="167" t="s">
        <v>724</v>
      </c>
      <c r="F84" s="43" t="e">
        <f>H94</f>
        <v>#REF!</v>
      </c>
      <c r="G84" s="45"/>
      <c r="H84" s="166" t="e">
        <f>SUM(H82:H83)</f>
        <v>#REF!</v>
      </c>
      <c r="I84" s="46" t="e">
        <f>-B84-D84+F84+H84-F86</f>
        <v>#REF!</v>
      </c>
      <c r="K84" s="47" t="e">
        <f>H84-B84</f>
        <v>#REF!</v>
      </c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>
      <c r="A85" s="40"/>
      <c r="B85" s="53"/>
      <c r="C85" s="11"/>
      <c r="D85" s="43"/>
      <c r="E85" s="44"/>
      <c r="F85" s="43"/>
      <c r="G85" s="45"/>
      <c r="H85" s="53"/>
      <c r="I85" s="70"/>
      <c r="K85" s="47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1:23">
      <c r="A86" s="55" t="s">
        <v>723</v>
      </c>
      <c r="B86" s="41" t="e">
        <f>VLOOKUP(A86,#REF!,8,0)</f>
        <v>#REF!</v>
      </c>
      <c r="C86" s="42"/>
      <c r="D86" s="69" t="e">
        <f>IF(K86&gt;0,K86,0)</f>
        <v>#REF!</v>
      </c>
      <c r="E86" s="44"/>
      <c r="F86" s="43" t="e">
        <f>IF(K86&lt;0,-K86,0)</f>
        <v>#REF!</v>
      </c>
      <c r="G86" s="45"/>
      <c r="H86" s="41" t="e">
        <f>VLOOKUP(A86,#REF!,9,0)</f>
        <v>#REF!</v>
      </c>
      <c r="I86" s="46" t="e">
        <f>B86+D86-F86-H86</f>
        <v>#REF!</v>
      </c>
      <c r="K86" s="47" t="e">
        <f>H86-B86</f>
        <v>#REF!</v>
      </c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1:23">
      <c r="A87" s="40" t="s">
        <v>725</v>
      </c>
      <c r="B87" s="41"/>
      <c r="C87" s="42"/>
      <c r="D87" s="43"/>
      <c r="E87" s="44"/>
      <c r="F87" s="43"/>
      <c r="G87" s="45"/>
      <c r="H87" s="41"/>
      <c r="I87" s="70"/>
      <c r="K87" s="47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23">
      <c r="A88" s="40"/>
      <c r="B88" s="53"/>
      <c r="C88" s="42"/>
      <c r="D88" s="43"/>
      <c r="E88" s="44"/>
      <c r="F88" s="43"/>
      <c r="G88" s="45"/>
      <c r="H88" s="53"/>
      <c r="I88" s="45"/>
      <c r="K88" s="47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>
      <c r="A89" s="157" t="s">
        <v>726</v>
      </c>
      <c r="B89" s="119" t="e">
        <f>VLOOKUP(A89,#REF!,8,0)</f>
        <v>#REF!</v>
      </c>
      <c r="C89" s="158"/>
      <c r="D89" s="159"/>
      <c r="E89" s="160"/>
      <c r="F89" s="159"/>
      <c r="G89" s="161"/>
      <c r="H89" s="119" t="e">
        <f>VLOOKUP(A89,#REF!,9,0)</f>
        <v>#REF!</v>
      </c>
      <c r="I89" s="161"/>
      <c r="K89" s="47" t="e">
        <f>H89-B89</f>
        <v>#REF!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 ht="12" thickBot="1">
      <c r="A90" s="40"/>
      <c r="B90" s="53" t="e">
        <f>B38+B89</f>
        <v>#REF!</v>
      </c>
      <c r="C90" s="42"/>
      <c r="D90" s="43"/>
      <c r="E90" s="44"/>
      <c r="F90" s="43"/>
      <c r="G90" s="45"/>
      <c r="H90" s="53" t="e">
        <f>H38+H89</f>
        <v>#REF!</v>
      </c>
      <c r="I90" s="45"/>
      <c r="K90" s="47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 ht="12" thickBot="1">
      <c r="A91" s="40"/>
      <c r="B91" s="53"/>
      <c r="C91" s="42"/>
      <c r="D91" s="168" t="e">
        <f>SUM(D9:D89)</f>
        <v>#REF!</v>
      </c>
      <c r="E91" s="44"/>
      <c r="F91" s="168" t="e">
        <f>SUM(F9:F89)</f>
        <v>#REF!</v>
      </c>
      <c r="G91" s="45"/>
      <c r="H91" s="53"/>
      <c r="I91" s="164" t="e">
        <f>D91-F91</f>
        <v>#REF!</v>
      </c>
      <c r="K91" s="47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>
      <c r="A92" s="40"/>
      <c r="B92" s="53"/>
      <c r="C92" s="42"/>
      <c r="D92" s="43"/>
      <c r="E92" s="44"/>
      <c r="F92" s="69"/>
      <c r="G92" s="45"/>
      <c r="H92" s="53"/>
      <c r="I92" s="45"/>
      <c r="K92" s="47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>
      <c r="A93" s="40"/>
      <c r="B93" s="53"/>
      <c r="C93" s="42"/>
      <c r="D93" s="43"/>
      <c r="E93" s="44"/>
      <c r="F93" s="43"/>
      <c r="G93" s="45"/>
      <c r="H93" s="53"/>
      <c r="I93" s="45"/>
      <c r="K93" s="47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>
      <c r="A94" s="165" t="s">
        <v>721</v>
      </c>
      <c r="B94" s="41" t="e">
        <f>VLOOKUP(A94,#REF!,7,0)</f>
        <v>#REF!</v>
      </c>
      <c r="C94" s="42"/>
      <c r="D94" s="43"/>
      <c r="E94" s="44"/>
      <c r="F94" s="43"/>
      <c r="G94" s="45"/>
      <c r="H94" s="41" t="e">
        <f>#REF!</f>
        <v>#REF!</v>
      </c>
      <c r="I94" s="45"/>
      <c r="J94" s="85"/>
      <c r="K94" s="47" t="e">
        <f>H94-B94</f>
        <v>#REF!</v>
      </c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>
      <c r="B95" s="53"/>
      <c r="D95" s="43"/>
      <c r="E95" s="44"/>
      <c r="F95" s="43"/>
      <c r="H95" s="53"/>
      <c r="K95" s="47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 ht="12" thickBot="1">
      <c r="A96" s="169"/>
      <c r="B96" s="169"/>
      <c r="C96" s="170"/>
      <c r="D96" s="171"/>
      <c r="E96" s="172"/>
      <c r="F96" s="171"/>
      <c r="G96" s="169"/>
      <c r="H96" s="169"/>
      <c r="I96" s="169"/>
      <c r="K96" s="47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 ht="12" customHeight="1">
      <c r="K97" s="47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 ht="12" customHeight="1">
      <c r="A98" s="173" t="s">
        <v>727</v>
      </c>
      <c r="B98" s="174"/>
      <c r="C98" s="174"/>
      <c r="D98" s="174"/>
      <c r="E98" s="175"/>
      <c r="K98" s="47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 ht="12" customHeight="1">
      <c r="A99" s="176" t="s">
        <v>623</v>
      </c>
      <c r="B99" s="174"/>
      <c r="C99" s="177" t="s">
        <v>724</v>
      </c>
      <c r="D99" s="178" t="e">
        <f>-H94-#REF!</f>
        <v>#REF!</v>
      </c>
      <c r="E99" s="179"/>
      <c r="F99" s="180">
        <f>D87</f>
        <v>0</v>
      </c>
      <c r="G99" s="30"/>
      <c r="H99" s="181" t="e">
        <f>D99-F99</f>
        <v>#REF!</v>
      </c>
      <c r="I99" s="182"/>
      <c r="K99" s="47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 ht="12" customHeight="1">
      <c r="A100" s="173" t="s">
        <v>728</v>
      </c>
      <c r="B100" s="174"/>
      <c r="C100" s="183"/>
      <c r="D100" s="178"/>
      <c r="E100" s="179"/>
      <c r="F100" s="180"/>
      <c r="G100" s="30"/>
      <c r="H100" s="181"/>
      <c r="I100" s="30"/>
      <c r="K100" s="47"/>
    </row>
    <row r="101" spans="1:23" ht="12" customHeight="1">
      <c r="A101" s="173" t="s">
        <v>729</v>
      </c>
      <c r="B101" s="174"/>
      <c r="C101" s="183"/>
      <c r="D101" s="178"/>
      <c r="E101" s="179"/>
      <c r="F101" s="180"/>
      <c r="G101" s="30"/>
      <c r="H101" s="181"/>
      <c r="I101" s="30"/>
      <c r="K101" s="47"/>
    </row>
    <row r="102" spans="1:23" ht="12" customHeight="1">
      <c r="A102" s="176" t="s">
        <v>730</v>
      </c>
      <c r="B102" s="174"/>
      <c r="C102" s="177" t="s">
        <v>731</v>
      </c>
      <c r="D102" s="178">
        <f>F33</f>
        <v>0</v>
      </c>
      <c r="E102" s="179"/>
      <c r="F102" s="180">
        <f>D33</f>
        <v>0</v>
      </c>
      <c r="G102" s="30"/>
      <c r="H102" s="181">
        <f>D102-F102</f>
        <v>0</v>
      </c>
      <c r="I102" s="182"/>
      <c r="K102" s="47"/>
    </row>
    <row r="103" spans="1:23" ht="12" customHeight="1">
      <c r="A103" s="176" t="s">
        <v>732</v>
      </c>
      <c r="B103" s="174"/>
      <c r="C103" s="177" t="s">
        <v>679</v>
      </c>
      <c r="D103" s="178">
        <f>F31</f>
        <v>210394.8</v>
      </c>
      <c r="E103" s="179"/>
      <c r="F103" s="43"/>
      <c r="G103" s="30"/>
      <c r="H103" s="184">
        <f>D103-F103</f>
        <v>210394.8</v>
      </c>
      <c r="I103" s="182"/>
      <c r="J103" s="194" t="s">
        <v>742</v>
      </c>
      <c r="K103" s="47"/>
    </row>
    <row r="104" spans="1:23" ht="12" customHeight="1">
      <c r="A104" s="176" t="s">
        <v>733</v>
      </c>
      <c r="B104" s="174"/>
      <c r="C104" s="177" t="s">
        <v>734</v>
      </c>
      <c r="D104" s="178"/>
      <c r="E104" s="179"/>
      <c r="F104" s="180">
        <f>O23</f>
        <v>18038.71</v>
      </c>
      <c r="G104" s="30"/>
      <c r="H104" s="184">
        <f>D104-F104</f>
        <v>-18038.71</v>
      </c>
      <c r="I104" s="182"/>
      <c r="J104" s="194"/>
      <c r="K104" s="47"/>
    </row>
    <row r="105" spans="1:23" ht="12" customHeight="1">
      <c r="A105" s="176" t="s">
        <v>735</v>
      </c>
      <c r="B105" s="174"/>
      <c r="C105" s="177" t="s">
        <v>736</v>
      </c>
      <c r="D105" s="178">
        <f>O29</f>
        <v>817029.32</v>
      </c>
      <c r="E105" s="179"/>
      <c r="F105" s="180"/>
      <c r="G105" s="30"/>
      <c r="H105" s="184">
        <f>D105-F105</f>
        <v>817029.32</v>
      </c>
      <c r="I105" s="182"/>
      <c r="J105" s="194"/>
      <c r="K105" s="43"/>
    </row>
    <row r="106" spans="1:23" ht="12" customHeight="1">
      <c r="A106" s="176" t="s">
        <v>737</v>
      </c>
      <c r="B106" s="174"/>
      <c r="C106" s="177" t="s">
        <v>738</v>
      </c>
      <c r="D106" s="178">
        <f>F59</f>
        <v>74125.5</v>
      </c>
      <c r="E106" s="179"/>
      <c r="F106" s="180"/>
      <c r="G106" s="30"/>
      <c r="H106" s="185">
        <f>D106-F106</f>
        <v>74125.5</v>
      </c>
      <c r="I106" s="182"/>
      <c r="J106" s="14"/>
      <c r="K106" s="186"/>
    </row>
    <row r="107" spans="1:23" ht="12" customHeight="1">
      <c r="A107" s="173" t="s">
        <v>739</v>
      </c>
      <c r="B107" s="174"/>
      <c r="C107" s="177"/>
      <c r="D107" s="178"/>
      <c r="E107" s="179"/>
      <c r="F107" s="180"/>
      <c r="G107" s="30"/>
      <c r="H107" s="181"/>
      <c r="I107" s="182"/>
      <c r="K107" s="43"/>
    </row>
    <row r="108" spans="1:23" ht="12" customHeight="1">
      <c r="A108" s="173" t="s">
        <v>740</v>
      </c>
      <c r="B108" s="174"/>
      <c r="C108" s="177"/>
      <c r="D108" s="178"/>
      <c r="E108" s="179"/>
      <c r="F108" s="180"/>
      <c r="G108" s="30"/>
      <c r="H108" s="181" t="e">
        <f>SUM(H99:H106)</f>
        <v>#REF!</v>
      </c>
      <c r="I108" s="30"/>
      <c r="K108" s="43"/>
    </row>
    <row r="109" spans="1:23" ht="12" customHeight="1">
      <c r="A109" s="173" t="s">
        <v>741</v>
      </c>
      <c r="B109" s="174"/>
      <c r="C109" s="177"/>
      <c r="D109" s="178"/>
      <c r="E109" s="179"/>
      <c r="F109" s="180"/>
      <c r="G109" s="30"/>
      <c r="H109" s="181"/>
      <c r="I109" s="182"/>
      <c r="K109" s="43"/>
    </row>
    <row r="110" spans="1:23" ht="12" customHeight="1">
      <c r="A110" s="187" t="str">
        <f>[23]SCF!C19</f>
        <v xml:space="preserve">Cost of property development projects </v>
      </c>
      <c r="B110" s="188"/>
      <c r="C110" s="189"/>
      <c r="D110" s="190"/>
      <c r="E110" s="191"/>
      <c r="F110" s="190" t="e">
        <f>D14-F123</f>
        <v>#REF!</v>
      </c>
      <c r="G110" s="192"/>
      <c r="H110" s="193" t="e">
        <f t="shared" ref="H110:H115" si="0">D110-F110</f>
        <v>#REF!</v>
      </c>
      <c r="I110" s="30"/>
      <c r="J110" s="194" t="s">
        <v>742</v>
      </c>
      <c r="K110" s="43"/>
    </row>
    <row r="111" spans="1:23" ht="12" customHeight="1">
      <c r="A111" s="195" t="s">
        <v>743</v>
      </c>
      <c r="B111" s="196"/>
      <c r="C111" s="177"/>
      <c r="D111" s="180" t="e">
        <f>F20</f>
        <v>#REF!</v>
      </c>
      <c r="E111" s="179"/>
      <c r="F111" s="180"/>
      <c r="G111" s="30"/>
      <c r="H111" s="184" t="e">
        <f t="shared" si="0"/>
        <v>#REF!</v>
      </c>
      <c r="I111" s="30"/>
      <c r="J111" s="194" t="s">
        <v>742</v>
      </c>
      <c r="K111" s="43"/>
    </row>
    <row r="112" spans="1:23" ht="11.25" customHeight="1">
      <c r="A112" s="195" t="str">
        <f>[23]SCF!C21</f>
        <v>Deposits for land purchases</v>
      </c>
      <c r="C112" s="177" t="s">
        <v>663</v>
      </c>
      <c r="D112" s="180" t="e">
        <f>F23</f>
        <v>#REF!</v>
      </c>
      <c r="E112" s="179"/>
      <c r="F112" s="180" t="e">
        <f>D23</f>
        <v>#REF!</v>
      </c>
      <c r="G112" s="30"/>
      <c r="H112" s="184" t="e">
        <f t="shared" si="0"/>
        <v>#REF!</v>
      </c>
      <c r="I112" s="30"/>
      <c r="J112" s="194" t="s">
        <v>742</v>
      </c>
      <c r="K112" s="43"/>
    </row>
    <row r="113" spans="1:11" ht="11.25" customHeight="1">
      <c r="A113" s="176" t="s">
        <v>351</v>
      </c>
      <c r="B113" s="174"/>
      <c r="C113" s="177" t="s">
        <v>672</v>
      </c>
      <c r="D113" s="180" t="e">
        <f>F17</f>
        <v>#REF!</v>
      </c>
      <c r="E113" s="179"/>
      <c r="F113" s="180" t="e">
        <f>D17</f>
        <v>#REF!</v>
      </c>
      <c r="G113" s="30"/>
      <c r="H113" s="184" t="e">
        <f t="shared" si="0"/>
        <v>#REF!</v>
      </c>
      <c r="I113" s="182"/>
      <c r="J113" s="194" t="s">
        <v>742</v>
      </c>
      <c r="K113" s="43"/>
    </row>
    <row r="114" spans="1:11" ht="11.25" customHeight="1">
      <c r="A114" s="176" t="s">
        <v>744</v>
      </c>
      <c r="B114" s="174"/>
      <c r="C114" s="177"/>
      <c r="D114" s="180" t="e">
        <f>F36</f>
        <v>#REF!</v>
      </c>
      <c r="E114" s="179"/>
      <c r="F114" s="180" t="e">
        <f>D36</f>
        <v>#REF!</v>
      </c>
      <c r="G114" s="30"/>
      <c r="H114" s="184" t="e">
        <f t="shared" si="0"/>
        <v>#REF!</v>
      </c>
      <c r="I114" s="182"/>
      <c r="J114" s="194" t="s">
        <v>742</v>
      </c>
      <c r="K114" s="43"/>
    </row>
    <row r="115" spans="1:11" ht="11.25" customHeight="1">
      <c r="A115" s="176" t="s">
        <v>745</v>
      </c>
      <c r="B115" s="174"/>
      <c r="C115" s="177"/>
      <c r="D115" s="180" t="e">
        <f>F27</f>
        <v>#REF!</v>
      </c>
      <c r="E115" s="179"/>
      <c r="F115" s="180" t="e">
        <f>D27</f>
        <v>#REF!</v>
      </c>
      <c r="G115" s="30"/>
      <c r="H115" s="184" t="e">
        <f t="shared" si="0"/>
        <v>#REF!</v>
      </c>
      <c r="I115" s="182"/>
      <c r="J115" s="194" t="s">
        <v>742</v>
      </c>
      <c r="K115" s="43"/>
    </row>
    <row r="116" spans="1:11" ht="11.25" customHeight="1">
      <c r="A116" s="173" t="s">
        <v>746</v>
      </c>
      <c r="B116" s="174"/>
      <c r="C116" s="177"/>
      <c r="D116" s="178"/>
      <c r="E116" s="179"/>
      <c r="F116" s="180"/>
      <c r="G116" s="30"/>
      <c r="H116" s="181"/>
      <c r="I116" s="182"/>
      <c r="K116" s="43"/>
    </row>
    <row r="117" spans="1:11" ht="11.25" customHeight="1">
      <c r="A117" s="197" t="s">
        <v>747</v>
      </c>
      <c r="B117" s="198"/>
      <c r="C117" s="177" t="s">
        <v>690</v>
      </c>
      <c r="D117" s="178" t="e">
        <f>F43</f>
        <v>#REF!</v>
      </c>
      <c r="E117" s="179"/>
      <c r="F117" s="180" t="e">
        <f>D43</f>
        <v>#REF!</v>
      </c>
      <c r="G117" s="30"/>
      <c r="H117" s="184" t="e">
        <f>D117-F117</f>
        <v>#REF!</v>
      </c>
      <c r="I117" s="30"/>
      <c r="J117" s="194" t="s">
        <v>742</v>
      </c>
      <c r="K117" s="43"/>
    </row>
    <row r="118" spans="1:11" ht="11.25" customHeight="1">
      <c r="A118" s="55" t="s">
        <v>698</v>
      </c>
      <c r="B118" s="174"/>
      <c r="C118" s="177" t="s">
        <v>699</v>
      </c>
      <c r="D118" s="178" t="e">
        <f>F55</f>
        <v>#REF!</v>
      </c>
      <c r="E118" s="179"/>
      <c r="F118" s="180" t="e">
        <f>D55</f>
        <v>#REF!</v>
      </c>
      <c r="G118" s="30"/>
      <c r="H118" s="184" t="e">
        <f>D118-F118</f>
        <v>#REF!</v>
      </c>
      <c r="I118" s="182"/>
      <c r="J118" s="194" t="s">
        <v>742</v>
      </c>
      <c r="K118" s="43"/>
    </row>
    <row r="119" spans="1:11" ht="11.25" customHeight="1">
      <c r="A119" s="55" t="s">
        <v>748</v>
      </c>
      <c r="B119" s="174"/>
      <c r="C119" s="177"/>
      <c r="D119" s="178"/>
      <c r="E119" s="179"/>
      <c r="F119" s="180" t="e">
        <f>D52+424340</f>
        <v>#REF!</v>
      </c>
      <c r="G119" s="30"/>
      <c r="H119" s="184" t="e">
        <f>D119-F119</f>
        <v>#REF!</v>
      </c>
      <c r="I119" s="182"/>
      <c r="J119" s="194" t="s">
        <v>742</v>
      </c>
      <c r="K119" s="43"/>
    </row>
    <row r="120" spans="1:11" ht="11.25" customHeight="1">
      <c r="A120" s="148" t="s">
        <v>707</v>
      </c>
      <c r="B120" s="174"/>
      <c r="C120" s="177"/>
      <c r="D120" s="178" t="e">
        <f>F62</f>
        <v>#REF!</v>
      </c>
      <c r="E120" s="179"/>
      <c r="F120" s="180"/>
      <c r="G120" s="30"/>
      <c r="H120" s="184" t="e">
        <f>D120-F120</f>
        <v>#REF!</v>
      </c>
      <c r="I120" s="182"/>
      <c r="J120" s="194" t="s">
        <v>742</v>
      </c>
      <c r="K120" s="43"/>
    </row>
    <row r="121" spans="1:11" ht="11.25" customHeight="1">
      <c r="A121" s="176" t="s">
        <v>749</v>
      </c>
      <c r="B121" s="174"/>
      <c r="C121" s="177" t="s">
        <v>750</v>
      </c>
      <c r="D121" s="178" t="e">
        <f>F70+F72</f>
        <v>#REF!</v>
      </c>
      <c r="E121" s="179"/>
      <c r="F121" s="180" t="e">
        <f>D70</f>
        <v>#REF!</v>
      </c>
      <c r="G121" s="30"/>
      <c r="H121" s="184" t="e">
        <f>D121-F121</f>
        <v>#REF!</v>
      </c>
      <c r="I121" s="182"/>
      <c r="J121" s="194" t="s">
        <v>742</v>
      </c>
      <c r="K121" s="43"/>
    </row>
    <row r="122" spans="1:11" ht="11.25" customHeight="1">
      <c r="A122" s="173" t="s">
        <v>751</v>
      </c>
      <c r="B122" s="174"/>
      <c r="C122" s="177"/>
      <c r="D122" s="178"/>
      <c r="E122" s="199"/>
      <c r="F122" s="180"/>
      <c r="G122" s="30"/>
      <c r="H122" s="181"/>
      <c r="I122" s="182"/>
    </row>
    <row r="123" spans="1:11" ht="11.25" customHeight="1">
      <c r="A123" s="200" t="s">
        <v>752</v>
      </c>
      <c r="B123" s="163"/>
      <c r="C123" s="189"/>
      <c r="D123" s="201"/>
      <c r="E123" s="202"/>
      <c r="F123" s="190">
        <v>7536294.5099999998</v>
      </c>
      <c r="G123" s="192"/>
      <c r="H123" s="193">
        <f>D123-F123</f>
        <v>-7536294.5099999998</v>
      </c>
      <c r="I123" s="30"/>
      <c r="J123" s="194" t="s">
        <v>742</v>
      </c>
    </row>
    <row r="124" spans="1:11" ht="11.25" customHeight="1">
      <c r="A124" s="203" t="s">
        <v>786</v>
      </c>
      <c r="B124" s="204"/>
      <c r="C124" s="205"/>
      <c r="D124" s="206"/>
      <c r="E124" s="207"/>
      <c r="F124" s="208">
        <f>P31</f>
        <v>372478.35999999993</v>
      </c>
      <c r="G124" s="209"/>
      <c r="H124" s="210">
        <f>D124-F124</f>
        <v>-372478.35999999993</v>
      </c>
      <c r="I124" s="182"/>
      <c r="J124" s="194"/>
    </row>
    <row r="125" spans="1:11" ht="11.25" customHeight="1">
      <c r="A125" s="176" t="s">
        <v>753</v>
      </c>
      <c r="C125" s="177"/>
      <c r="D125" s="211">
        <f>F104</f>
        <v>18038.71</v>
      </c>
      <c r="E125" s="212"/>
      <c r="F125" s="180"/>
      <c r="G125" s="30"/>
      <c r="H125" s="184">
        <f>D125-F125</f>
        <v>18038.71</v>
      </c>
      <c r="I125" s="182"/>
      <c r="J125" s="194"/>
    </row>
    <row r="126" spans="1:11" ht="11.25" customHeight="1">
      <c r="A126" s="235" t="s">
        <v>661</v>
      </c>
      <c r="B126" s="236"/>
      <c r="C126" s="237" t="s">
        <v>754</v>
      </c>
      <c r="D126" s="238"/>
      <c r="E126" s="239"/>
      <c r="F126" s="240" t="e">
        <f>O19</f>
        <v>#REF!</v>
      </c>
      <c r="G126" s="241"/>
      <c r="H126" s="242" t="e">
        <f>D126-F126</f>
        <v>#REF!</v>
      </c>
      <c r="I126" s="182"/>
      <c r="J126" s="194"/>
    </row>
    <row r="127" spans="1:11" ht="11.25" customHeight="1">
      <c r="A127" s="173" t="s">
        <v>755</v>
      </c>
      <c r="B127" s="213"/>
      <c r="C127" s="177"/>
      <c r="D127" s="212"/>
      <c r="E127" s="212"/>
      <c r="F127" s="180"/>
      <c r="G127" s="30"/>
      <c r="H127" s="214" t="e">
        <f>SUM(H108:H126)</f>
        <v>#REF!</v>
      </c>
      <c r="I127" s="215"/>
    </row>
    <row r="128" spans="1:11" ht="11.25" customHeight="1">
      <c r="A128" s="173" t="s">
        <v>756</v>
      </c>
      <c r="B128" s="174"/>
      <c r="C128" s="177"/>
      <c r="D128" s="178"/>
      <c r="E128" s="216"/>
      <c r="F128" s="180"/>
      <c r="G128" s="30"/>
      <c r="H128" s="181"/>
      <c r="I128" s="182"/>
    </row>
    <row r="129" spans="1:10" ht="11.25" customHeight="1">
      <c r="A129" s="217" t="str">
        <f>'[23]SCF(2)'!B9</f>
        <v>Purchase of equipment</v>
      </c>
      <c r="C129" s="177" t="s">
        <v>757</v>
      </c>
      <c r="D129" s="218"/>
      <c r="E129" s="216"/>
      <c r="F129" s="180">
        <f>D30</f>
        <v>2226711.64</v>
      </c>
      <c r="G129" s="30"/>
      <c r="H129" s="184">
        <f>D129-F129</f>
        <v>-2226711.64</v>
      </c>
      <c r="I129" s="30"/>
      <c r="J129" s="194" t="s">
        <v>742</v>
      </c>
    </row>
    <row r="130" spans="1:10" ht="11.25" customHeight="1">
      <c r="A130" s="217" t="str">
        <f>'[23]SCF(2)'!B11</f>
        <v>Paid for land held for development</v>
      </c>
      <c r="C130" s="177" t="s">
        <v>758</v>
      </c>
      <c r="D130" s="178"/>
      <c r="E130" s="216"/>
      <c r="F130" s="180" t="e">
        <f>D25</f>
        <v>#REF!</v>
      </c>
      <c r="G130" s="30"/>
      <c r="H130" s="184" t="e">
        <f>D130-F130</f>
        <v>#REF!</v>
      </c>
      <c r="I130" s="182"/>
      <c r="J130" s="194" t="s">
        <v>742</v>
      </c>
    </row>
    <row r="131" spans="1:10" ht="11.25" customHeight="1">
      <c r="A131" s="173" t="s">
        <v>759</v>
      </c>
      <c r="B131" s="174"/>
      <c r="C131" s="177"/>
      <c r="D131" s="178"/>
      <c r="E131" s="216"/>
      <c r="F131" s="180"/>
      <c r="G131" s="30"/>
      <c r="H131" s="214" t="e">
        <f>SUM(H129:H130)</f>
        <v>#REF!</v>
      </c>
      <c r="I131" s="182"/>
    </row>
    <row r="132" spans="1:10" ht="11.25" customHeight="1">
      <c r="A132" s="176"/>
      <c r="B132" s="174"/>
      <c r="C132" s="177"/>
      <c r="D132" s="178"/>
      <c r="E132" s="216"/>
      <c r="F132" s="180"/>
      <c r="G132" s="30"/>
      <c r="H132" s="181"/>
      <c r="I132" s="30"/>
    </row>
    <row r="133" spans="1:10" ht="11.25" customHeight="1">
      <c r="A133" s="220" t="s">
        <v>760</v>
      </c>
      <c r="B133" s="174"/>
      <c r="C133" s="177"/>
      <c r="D133" s="178"/>
      <c r="E133" s="216"/>
      <c r="F133" s="180"/>
      <c r="G133" s="30"/>
      <c r="H133" s="181"/>
      <c r="I133" s="30"/>
    </row>
    <row r="134" spans="1:10" ht="11.25" customHeight="1">
      <c r="A134" s="197" t="s">
        <v>790</v>
      </c>
      <c r="B134" s="174"/>
      <c r="C134" s="177"/>
      <c r="D134" s="178"/>
      <c r="E134" s="216"/>
      <c r="F134" s="180" t="e">
        <f>D46</f>
        <v>#REF!</v>
      </c>
      <c r="G134" s="30"/>
      <c r="H134" s="184" t="e">
        <f>D134-F134-60</f>
        <v>#REF!</v>
      </c>
      <c r="I134" s="30"/>
      <c r="J134" s="194" t="s">
        <v>742</v>
      </c>
    </row>
    <row r="135" spans="1:10" ht="11.25" customHeight="1">
      <c r="A135" s="197" t="str">
        <f>'[23]SCF(2)'!B17</f>
        <v xml:space="preserve">Proceed from long - term loans from related parties </v>
      </c>
      <c r="C135" s="177" t="s">
        <v>762</v>
      </c>
      <c r="D135" s="180">
        <f>F41</f>
        <v>1000000</v>
      </c>
      <c r="E135" s="180"/>
      <c r="F135" s="180"/>
      <c r="G135" s="219"/>
      <c r="H135" s="193">
        <f>D135-F135-G135</f>
        <v>1000000</v>
      </c>
      <c r="I135" s="182"/>
      <c r="J135" s="194" t="s">
        <v>742</v>
      </c>
    </row>
    <row r="136" spans="1:10" ht="11.25" customHeight="1">
      <c r="A136" s="197" t="str">
        <f>'[23]SCF(2)'!B18</f>
        <v>Proceed from long - term loans</v>
      </c>
      <c r="C136" s="23" t="s">
        <v>716</v>
      </c>
      <c r="D136" s="180">
        <f>F67</f>
        <v>82196000</v>
      </c>
      <c r="E136" s="180"/>
      <c r="F136" s="180"/>
      <c r="G136" s="30"/>
      <c r="H136" s="184">
        <f>D136-F136</f>
        <v>82196000</v>
      </c>
      <c r="I136" s="182"/>
      <c r="J136" s="194" t="s">
        <v>742</v>
      </c>
    </row>
    <row r="137" spans="1:10" ht="11.25" customHeight="1">
      <c r="A137" s="197" t="s">
        <v>763</v>
      </c>
      <c r="C137" s="23"/>
      <c r="D137" s="180"/>
      <c r="E137" s="180"/>
      <c r="F137" s="180">
        <f>D67</f>
        <v>25237978</v>
      </c>
      <c r="G137" s="30"/>
      <c r="H137" s="184">
        <f>D137-F137</f>
        <v>-25237978</v>
      </c>
      <c r="I137" s="182"/>
      <c r="J137" s="194" t="s">
        <v>742</v>
      </c>
    </row>
    <row r="138" spans="1:10" ht="11.25" customHeight="1">
      <c r="A138" s="197" t="s">
        <v>764</v>
      </c>
      <c r="C138" s="23"/>
      <c r="D138" s="180"/>
      <c r="E138" s="180"/>
      <c r="F138" s="180">
        <f>D41</f>
        <v>0</v>
      </c>
      <c r="G138" s="30"/>
      <c r="H138" s="193">
        <f>D138-F138</f>
        <v>0</v>
      </c>
      <c r="I138" s="182"/>
      <c r="J138" s="194" t="s">
        <v>742</v>
      </c>
    </row>
    <row r="139" spans="1:10" ht="11.25" customHeight="1">
      <c r="A139" s="197"/>
      <c r="C139" s="23"/>
      <c r="D139" s="180"/>
      <c r="E139" s="180"/>
      <c r="F139" s="180"/>
      <c r="G139" s="30"/>
      <c r="H139" s="181"/>
      <c r="I139" s="182"/>
    </row>
    <row r="140" spans="1:10" ht="11.25" customHeight="1">
      <c r="A140" s="220" t="s">
        <v>765</v>
      </c>
      <c r="B140" s="221"/>
      <c r="C140" s="177"/>
      <c r="D140" s="222"/>
      <c r="E140" s="216"/>
      <c r="F140" s="180"/>
      <c r="G140" s="30"/>
      <c r="H140" s="214" t="e">
        <f>SUM(H134:H139)</f>
        <v>#REF!</v>
      </c>
      <c r="I140" s="182"/>
    </row>
    <row r="141" spans="1:10" ht="11.25" customHeight="1">
      <c r="A141" s="197"/>
      <c r="B141" s="221"/>
      <c r="C141" s="177"/>
      <c r="D141" s="222"/>
      <c r="E141" s="216"/>
      <c r="F141" s="180"/>
      <c r="G141" s="30"/>
      <c r="H141" s="181"/>
      <c r="I141" s="30"/>
    </row>
    <row r="142" spans="1:10" ht="11.25" customHeight="1">
      <c r="A142" s="220" t="s">
        <v>766</v>
      </c>
      <c r="B142" s="221"/>
      <c r="C142" s="177"/>
      <c r="D142" s="222"/>
      <c r="E142" s="216"/>
      <c r="F142" s="180"/>
      <c r="G142" s="30"/>
      <c r="H142" s="181" t="e">
        <f>H127+H131+H140</f>
        <v>#REF!</v>
      </c>
      <c r="I142" s="30"/>
    </row>
    <row r="143" spans="1:10" ht="11.25" customHeight="1">
      <c r="A143" s="220" t="s">
        <v>631</v>
      </c>
      <c r="B143" s="223"/>
      <c r="C143" s="177"/>
      <c r="D143" s="222"/>
      <c r="E143" s="216"/>
      <c r="F143" s="180"/>
      <c r="G143" s="30"/>
      <c r="H143" s="181" t="e">
        <f>B9</f>
        <v>#REF!</v>
      </c>
      <c r="I143" s="182"/>
    </row>
    <row r="144" spans="1:10" ht="11.25" customHeight="1" thickBot="1">
      <c r="A144" s="220" t="s">
        <v>767</v>
      </c>
      <c r="B144" s="198"/>
      <c r="C144" s="177"/>
      <c r="D144" s="222"/>
      <c r="E144" s="216"/>
      <c r="F144" s="180"/>
      <c r="G144" s="30"/>
      <c r="H144" s="224" t="e">
        <f>SUM(H142:H143)</f>
        <v>#REF!</v>
      </c>
      <c r="I144" s="182"/>
    </row>
    <row r="145" spans="1:9" ht="11.25" customHeight="1">
      <c r="A145" s="220"/>
      <c r="B145" s="198"/>
      <c r="C145" s="177"/>
      <c r="D145" s="222"/>
      <c r="E145" s="216"/>
      <c r="F145" s="180"/>
      <c r="G145" s="30"/>
      <c r="H145" s="225"/>
      <c r="I145" s="182"/>
    </row>
    <row r="146" spans="1:9" ht="11.25" customHeight="1">
      <c r="A146" s="226"/>
      <c r="B146" s="198"/>
      <c r="C146" s="177"/>
      <c r="D146" s="227"/>
      <c r="E146" s="216"/>
      <c r="F146" s="180"/>
      <c r="G146" s="30"/>
      <c r="H146" s="225" t="e">
        <f>H9</f>
        <v>#REF!</v>
      </c>
      <c r="I146" s="30"/>
    </row>
    <row r="147" spans="1:9" ht="11.25" customHeight="1">
      <c r="A147" s="226"/>
      <c r="B147" s="198"/>
      <c r="C147" s="177"/>
      <c r="D147" s="227"/>
      <c r="E147" s="216"/>
      <c r="F147" s="180"/>
      <c r="G147" s="228" t="s">
        <v>768</v>
      </c>
      <c r="H147" s="229" t="e">
        <f>H144-H146</f>
        <v>#REF!</v>
      </c>
      <c r="I147" s="30"/>
    </row>
    <row r="148" spans="1:9" ht="11.25" customHeight="1">
      <c r="A148" s="217"/>
      <c r="C148" s="177"/>
      <c r="D148" s="197"/>
      <c r="E148" s="230"/>
      <c r="F148" s="30"/>
      <c r="G148" s="30"/>
      <c r="H148" s="225"/>
      <c r="I148" s="30"/>
    </row>
    <row r="149" spans="1:9" ht="11.25" customHeight="1">
      <c r="A149" s="231"/>
      <c r="B149" s="197"/>
      <c r="C149" s="177"/>
      <c r="D149" s="197"/>
      <c r="E149" s="230"/>
      <c r="F149" s="30"/>
      <c r="G149" s="30"/>
      <c r="H149" s="225" t="e">
        <f>H147*2</f>
        <v>#REF!</v>
      </c>
      <c r="I149" s="30"/>
    </row>
    <row r="150" spans="1:9" ht="11.25" customHeight="1">
      <c r="D150" s="30"/>
      <c r="E150" s="230"/>
      <c r="F150" s="30"/>
      <c r="G150" s="30"/>
      <c r="H150" s="225" t="e">
        <f>H147/2</f>
        <v>#REF!</v>
      </c>
      <c r="I150" s="30"/>
    </row>
    <row r="151" spans="1:9" ht="11.25" customHeight="1">
      <c r="D151" s="30"/>
      <c r="E151" s="230"/>
      <c r="F151" s="30"/>
      <c r="G151" s="30"/>
      <c r="H151" s="225"/>
      <c r="I151" s="30"/>
    </row>
    <row r="152" spans="1:9" ht="11.25" customHeight="1">
      <c r="D152" s="30"/>
      <c r="E152" s="230"/>
      <c r="F152" s="30"/>
      <c r="G152" s="30"/>
      <c r="H152" s="225"/>
      <c r="I152" s="30"/>
    </row>
    <row r="153" spans="1:9" ht="11.25" customHeight="1">
      <c r="D153" s="30"/>
      <c r="E153" s="230"/>
      <c r="F153" s="30"/>
      <c r="G153" s="30"/>
      <c r="H153" s="225"/>
      <c r="I153" s="30"/>
    </row>
    <row r="154" spans="1:9" ht="11.25" customHeight="1">
      <c r="D154" s="30"/>
      <c r="E154" s="230"/>
      <c r="F154" s="30"/>
      <c r="G154" s="30"/>
      <c r="H154" s="225"/>
      <c r="I154" s="30"/>
    </row>
    <row r="155" spans="1:9" ht="11.25" customHeight="1">
      <c r="D155" s="30"/>
      <c r="E155" s="230"/>
      <c r="F155" s="30"/>
      <c r="G155" s="30"/>
      <c r="H155" s="225"/>
      <c r="I155" s="30"/>
    </row>
    <row r="156" spans="1:9" ht="11.25" customHeight="1">
      <c r="D156" s="30"/>
      <c r="E156" s="230"/>
      <c r="F156" s="30"/>
      <c r="G156" s="30"/>
      <c r="H156" s="225"/>
      <c r="I156" s="30"/>
    </row>
    <row r="157" spans="1:9" ht="11.25" customHeight="1">
      <c r="D157" s="30"/>
      <c r="E157" s="230"/>
      <c r="F157" s="30"/>
      <c r="G157" s="30"/>
      <c r="H157" s="225"/>
      <c r="I157" s="30"/>
    </row>
    <row r="158" spans="1:9" ht="11.25" customHeight="1">
      <c r="D158" s="30"/>
      <c r="E158" s="230"/>
      <c r="F158" s="30"/>
      <c r="G158" s="30"/>
      <c r="H158" s="232"/>
      <c r="I158" s="30"/>
    </row>
    <row r="159" spans="1:9" ht="11.25" customHeight="1">
      <c r="D159" s="30"/>
      <c r="E159" s="230"/>
      <c r="F159" s="30"/>
      <c r="G159" s="30"/>
      <c r="H159" s="232"/>
      <c r="I159" s="30"/>
    </row>
    <row r="160" spans="1:9" ht="11.25" customHeight="1">
      <c r="D160" s="30"/>
      <c r="E160" s="230"/>
      <c r="F160" s="30"/>
      <c r="G160" s="30"/>
      <c r="H160" s="232"/>
      <c r="I160" s="30"/>
    </row>
    <row r="161" spans="4:9" ht="11.25" customHeight="1">
      <c r="D161" s="30"/>
      <c r="E161" s="230"/>
      <c r="F161" s="30"/>
      <c r="G161" s="30"/>
      <c r="H161" s="232"/>
      <c r="I161" s="30"/>
    </row>
    <row r="162" spans="4:9" ht="11.25" customHeight="1">
      <c r="D162" s="30"/>
      <c r="E162" s="230"/>
      <c r="F162" s="30"/>
      <c r="G162" s="30"/>
      <c r="H162" s="232"/>
      <c r="I162" s="30"/>
    </row>
    <row r="163" spans="4:9" ht="11.25" customHeight="1">
      <c r="D163" s="30"/>
      <c r="E163" s="230"/>
      <c r="F163" s="30"/>
      <c r="G163" s="30"/>
      <c r="H163" s="232"/>
      <c r="I163" s="30"/>
    </row>
    <row r="164" spans="4:9" ht="11.25" customHeight="1">
      <c r="D164" s="30"/>
      <c r="E164" s="230"/>
      <c r="F164" s="30"/>
      <c r="G164" s="30"/>
      <c r="H164" s="232"/>
      <c r="I164" s="30"/>
    </row>
    <row r="165" spans="4:9" ht="11.25" customHeight="1">
      <c r="D165" s="30"/>
      <c r="E165" s="230"/>
      <c r="F165" s="30"/>
      <c r="G165" s="30"/>
      <c r="H165" s="232"/>
      <c r="I165" s="30"/>
    </row>
    <row r="166" spans="4:9" ht="11.25" customHeight="1">
      <c r="D166" s="30"/>
      <c r="E166" s="230"/>
      <c r="F166" s="30"/>
      <c r="G166" s="30"/>
      <c r="H166" s="232"/>
      <c r="I166" s="30"/>
    </row>
    <row r="167" spans="4:9" ht="11.25" customHeight="1">
      <c r="D167" s="30"/>
      <c r="E167" s="230"/>
      <c r="F167" s="30"/>
      <c r="G167" s="30"/>
      <c r="H167" s="232"/>
      <c r="I167" s="30"/>
    </row>
    <row r="168" spans="4:9" ht="11.25" customHeight="1">
      <c r="D168" s="30"/>
      <c r="E168" s="230"/>
      <c r="F168" s="30"/>
      <c r="G168" s="30"/>
      <c r="H168" s="232"/>
      <c r="I168" s="30"/>
    </row>
    <row r="169" spans="4:9" ht="11.25" customHeight="1">
      <c r="D169" s="30"/>
      <c r="E169" s="230"/>
      <c r="F169" s="30"/>
      <c r="G169" s="30"/>
      <c r="H169" s="232"/>
      <c r="I169" s="30"/>
    </row>
    <row r="170" spans="4:9" ht="11.25" customHeight="1">
      <c r="D170" s="30"/>
      <c r="E170" s="230"/>
      <c r="F170" s="30"/>
      <c r="G170" s="30"/>
      <c r="H170" s="232"/>
      <c r="I170" s="30"/>
    </row>
    <row r="171" spans="4:9" ht="11.25" customHeight="1">
      <c r="D171" s="30"/>
      <c r="E171" s="230"/>
      <c r="F171" s="30"/>
      <c r="G171" s="30"/>
      <c r="H171" s="232"/>
      <c r="I171" s="30"/>
    </row>
    <row r="172" spans="4:9" ht="11.25" customHeight="1">
      <c r="D172" s="30"/>
      <c r="E172" s="230"/>
      <c r="F172" s="30"/>
      <c r="G172" s="30"/>
      <c r="H172" s="232"/>
      <c r="I172" s="30"/>
    </row>
    <row r="173" spans="4:9" ht="11.25" customHeight="1">
      <c r="D173" s="30"/>
      <c r="E173" s="230"/>
      <c r="F173" s="30"/>
      <c r="G173" s="30"/>
      <c r="H173" s="232"/>
      <c r="I173" s="30"/>
    </row>
    <row r="174" spans="4:9" ht="11.25" customHeight="1">
      <c r="D174" s="30"/>
      <c r="E174" s="230"/>
      <c r="F174" s="30"/>
      <c r="G174" s="30"/>
      <c r="H174" s="232"/>
      <c r="I174" s="30"/>
    </row>
    <row r="175" spans="4:9" ht="11.25" customHeight="1">
      <c r="D175" s="30"/>
      <c r="E175" s="230"/>
      <c r="F175" s="30"/>
      <c r="G175" s="30"/>
      <c r="H175" s="232"/>
      <c r="I175" s="30"/>
    </row>
    <row r="176" spans="4:9" ht="11.25" customHeight="1">
      <c r="D176" s="30"/>
      <c r="E176" s="230"/>
      <c r="F176" s="30"/>
      <c r="G176" s="30"/>
      <c r="H176" s="232"/>
      <c r="I176" s="30"/>
    </row>
    <row r="177" spans="4:9" ht="11.25" customHeight="1">
      <c r="D177" s="30"/>
      <c r="E177" s="230"/>
      <c r="F177" s="30"/>
      <c r="G177" s="30"/>
      <c r="H177" s="232"/>
      <c r="I177" s="30"/>
    </row>
    <row r="178" spans="4:9" ht="11.25" customHeight="1">
      <c r="D178" s="30"/>
      <c r="E178" s="230"/>
      <c r="F178" s="30"/>
      <c r="G178" s="30"/>
      <c r="H178" s="232"/>
      <c r="I178" s="30"/>
    </row>
    <row r="179" spans="4:9" ht="11.25" customHeight="1">
      <c r="D179" s="30"/>
      <c r="E179" s="230"/>
      <c r="F179" s="30"/>
      <c r="G179" s="30"/>
      <c r="H179" s="232"/>
      <c r="I179" s="30"/>
    </row>
    <row r="180" spans="4:9" ht="11.25" customHeight="1">
      <c r="D180" s="30"/>
      <c r="E180" s="230"/>
      <c r="F180" s="30"/>
      <c r="G180" s="30"/>
      <c r="H180" s="232"/>
      <c r="I180" s="30"/>
    </row>
    <row r="181" spans="4:9" ht="11.25" customHeight="1">
      <c r="D181" s="30"/>
      <c r="E181" s="230"/>
      <c r="F181" s="30"/>
      <c r="G181" s="30"/>
      <c r="H181" s="232"/>
      <c r="I181" s="30"/>
    </row>
    <row r="182" spans="4:9" ht="11.25" customHeight="1">
      <c r="D182" s="30"/>
      <c r="E182" s="230"/>
      <c r="F182" s="30"/>
      <c r="G182" s="30"/>
      <c r="H182" s="232"/>
      <c r="I182" s="30"/>
    </row>
    <row r="183" spans="4:9" ht="11.25" customHeight="1">
      <c r="D183" s="30"/>
      <c r="E183" s="230"/>
      <c r="F183" s="30"/>
      <c r="G183" s="30"/>
      <c r="H183" s="232"/>
      <c r="I183" s="30"/>
    </row>
    <row r="184" spans="4:9" ht="11.25" customHeight="1">
      <c r="D184" s="30"/>
      <c r="E184" s="230"/>
      <c r="F184" s="30"/>
      <c r="G184" s="30"/>
      <c r="H184" s="232"/>
      <c r="I184" s="30"/>
    </row>
    <row r="185" spans="4:9" ht="11.25" customHeight="1">
      <c r="D185" s="30"/>
      <c r="E185" s="230"/>
      <c r="F185" s="30"/>
      <c r="G185" s="30"/>
      <c r="H185" s="232"/>
      <c r="I185" s="30"/>
    </row>
    <row r="186" spans="4:9" ht="11.25" customHeight="1">
      <c r="D186" s="30"/>
      <c r="E186" s="230"/>
      <c r="F186" s="30"/>
      <c r="G186" s="30"/>
      <c r="H186" s="232"/>
      <c r="I186" s="30"/>
    </row>
    <row r="187" spans="4:9" ht="11.25" customHeight="1">
      <c r="D187" s="30"/>
      <c r="E187" s="230"/>
      <c r="F187" s="30"/>
      <c r="G187" s="30"/>
      <c r="H187" s="232"/>
      <c r="I187" s="30"/>
    </row>
    <row r="188" spans="4:9" ht="11.25" customHeight="1">
      <c r="D188" s="30"/>
      <c r="E188" s="230"/>
      <c r="F188" s="30"/>
      <c r="G188" s="30"/>
      <c r="H188" s="232"/>
      <c r="I188" s="30"/>
    </row>
    <row r="189" spans="4:9" ht="11.25" customHeight="1">
      <c r="D189" s="30"/>
      <c r="E189" s="230"/>
      <c r="F189" s="30"/>
      <c r="G189" s="30"/>
      <c r="H189" s="30"/>
      <c r="I189" s="30"/>
    </row>
    <row r="190" spans="4:9" ht="11.25" customHeight="1">
      <c r="D190" s="30"/>
      <c r="E190" s="230"/>
      <c r="F190" s="30"/>
      <c r="G190" s="30"/>
      <c r="H190" s="30"/>
      <c r="I190" s="30"/>
    </row>
    <row r="191" spans="4:9" ht="11.25" customHeight="1">
      <c r="D191" s="30"/>
      <c r="E191" s="230"/>
      <c r="F191" s="30"/>
      <c r="G191" s="30"/>
      <c r="H191" s="30"/>
      <c r="I191" s="30"/>
    </row>
    <row r="192" spans="4:9" ht="11.25" customHeight="1">
      <c r="D192" s="30"/>
      <c r="E192" s="230"/>
      <c r="F192" s="30"/>
      <c r="G192" s="30"/>
      <c r="H192" s="30"/>
      <c r="I192" s="30"/>
    </row>
    <row r="193" spans="9:9" ht="11.25" customHeight="1">
      <c r="I193" s="30"/>
    </row>
    <row r="194" spans="9:9" ht="11.25" customHeight="1"/>
    <row r="195" spans="9:9" ht="11.25" customHeight="1"/>
    <row r="196" spans="9:9" ht="11.25" customHeight="1"/>
    <row r="197" spans="9:9" ht="11.25" customHeight="1"/>
    <row r="198" spans="9:9" ht="11.25" customHeight="1"/>
    <row r="199" spans="9:9" ht="11.25" customHeight="1"/>
    <row r="200" spans="9:9" ht="11.25" customHeight="1"/>
    <row r="201" spans="9:9" ht="11.25" customHeight="1"/>
    <row r="202" spans="9:9" ht="11.25" customHeight="1"/>
    <row r="203" spans="9:9" ht="11.25" customHeight="1"/>
    <row r="204" spans="9:9" ht="11.25" customHeight="1"/>
    <row r="205" spans="9:9" ht="11.25" customHeight="1"/>
    <row r="206" spans="9:9" ht="11.25" customHeight="1"/>
    <row r="207" spans="9:9" ht="11.25" customHeight="1"/>
    <row r="208" spans="9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</sheetData>
  <phoneticPr fontId="89" type="noConversion"/>
  <pageMargins left="0.75" right="0.75" top="1" bottom="1" header="0.5" footer="0.5"/>
  <pageSetup paperSize="9" orientation="portrait" r:id="rId1"/>
  <headerFooter alignWithMargins="0"/>
  <ignoredErrors>
    <ignoredError sqref="H13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</sheetPr>
  <dimension ref="A1:N99"/>
  <sheetViews>
    <sheetView tabSelected="1" view="pageBreakPreview" zoomScaleNormal="100" zoomScaleSheetLayoutView="100" workbookViewId="0">
      <selection sqref="A1:L1"/>
    </sheetView>
  </sheetViews>
  <sheetFormatPr defaultRowHeight="24" customHeight="1"/>
  <cols>
    <col min="1" max="2" width="1.85546875" style="530" customWidth="1"/>
    <col min="3" max="3" width="35.85546875" style="530" customWidth="1"/>
    <col min="4" max="4" width="5.42578125" style="530" customWidth="1"/>
    <col min="5" max="5" width="0.7109375" style="530" customWidth="1"/>
    <col min="6" max="6" width="10.85546875" style="530" customWidth="1"/>
    <col min="7" max="7" width="0.5703125" style="530" customWidth="1"/>
    <col min="8" max="8" width="10.85546875" style="530" customWidth="1"/>
    <col min="9" max="9" width="0.5703125" style="530" customWidth="1"/>
    <col min="10" max="10" width="10.85546875" style="541" customWidth="1"/>
    <col min="11" max="11" width="0.5703125" style="530" customWidth="1"/>
    <col min="12" max="12" width="10.85546875" style="530" customWidth="1"/>
    <col min="13" max="14" width="11.28515625" style="530" bestFit="1" customWidth="1"/>
    <col min="15" max="16384" width="9.140625" style="530"/>
  </cols>
  <sheetData>
    <row r="1" spans="1:12" ht="24" customHeight="1">
      <c r="A1" s="734" t="s">
        <v>1703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</row>
    <row r="2" spans="1:12" ht="24" customHeight="1">
      <c r="A2" s="737" t="s">
        <v>1659</v>
      </c>
      <c r="B2" s="737"/>
      <c r="C2" s="737"/>
      <c r="D2" s="737"/>
      <c r="E2" s="737"/>
      <c r="F2" s="737"/>
      <c r="G2" s="737"/>
      <c r="H2" s="737"/>
      <c r="I2" s="737"/>
      <c r="J2" s="737"/>
      <c r="K2" s="737"/>
      <c r="L2" s="737"/>
    </row>
    <row r="3" spans="1:12" ht="24" customHeight="1">
      <c r="A3" s="737" t="s">
        <v>341</v>
      </c>
      <c r="B3" s="737"/>
      <c r="C3" s="737"/>
      <c r="D3" s="737"/>
      <c r="E3" s="737"/>
      <c r="F3" s="737"/>
      <c r="G3" s="737"/>
      <c r="H3" s="737"/>
      <c r="I3" s="737"/>
      <c r="J3" s="737"/>
      <c r="K3" s="737"/>
      <c r="L3" s="737"/>
    </row>
    <row r="4" spans="1:12" ht="24" customHeight="1">
      <c r="A4" s="737" t="s">
        <v>1775</v>
      </c>
      <c r="B4" s="737"/>
      <c r="C4" s="737"/>
      <c r="D4" s="737"/>
      <c r="E4" s="737"/>
      <c r="F4" s="737"/>
      <c r="G4" s="737"/>
      <c r="H4" s="737"/>
      <c r="I4" s="737"/>
      <c r="J4" s="737"/>
      <c r="K4" s="737"/>
      <c r="L4" s="737"/>
    </row>
    <row r="5" spans="1:12" ht="24" customHeight="1">
      <c r="A5" s="714"/>
      <c r="B5" s="714"/>
      <c r="C5" s="714"/>
      <c r="D5" s="714"/>
      <c r="E5" s="714"/>
      <c r="F5" s="714"/>
      <c r="G5" s="714"/>
      <c r="H5" s="714"/>
      <c r="I5" s="714"/>
      <c r="J5" s="714"/>
      <c r="K5" s="714"/>
      <c r="L5" s="714"/>
    </row>
    <row r="6" spans="1:12" s="534" customFormat="1" ht="21.95" customHeight="1">
      <c r="A6" s="736" t="s">
        <v>291</v>
      </c>
      <c r="B6" s="736"/>
      <c r="C6" s="736"/>
      <c r="D6" s="736"/>
      <c r="E6" s="736"/>
      <c r="F6" s="736"/>
      <c r="G6" s="736"/>
      <c r="H6" s="736"/>
      <c r="I6" s="736"/>
      <c r="J6" s="736"/>
      <c r="K6" s="736"/>
      <c r="L6" s="736"/>
    </row>
    <row r="7" spans="1:12" s="534" customFormat="1" ht="20.100000000000001" customHeight="1">
      <c r="B7" s="543"/>
      <c r="C7" s="543"/>
      <c r="D7" s="543"/>
      <c r="E7" s="535"/>
      <c r="F7" s="739" t="s">
        <v>1792</v>
      </c>
      <c r="G7" s="739"/>
      <c r="H7" s="739"/>
      <c r="I7" s="739"/>
      <c r="J7" s="739"/>
      <c r="K7" s="739"/>
      <c r="L7" s="739"/>
    </row>
    <row r="8" spans="1:12" s="534" customFormat="1" ht="20.100000000000001" customHeight="1">
      <c r="B8" s="543"/>
      <c r="C8" s="543"/>
      <c r="D8" s="543"/>
      <c r="E8" s="543"/>
      <c r="F8" s="741" t="s">
        <v>1655</v>
      </c>
      <c r="G8" s="741"/>
      <c r="H8" s="741"/>
      <c r="I8" s="543"/>
      <c r="J8" s="741" t="s">
        <v>1656</v>
      </c>
      <c r="K8" s="741"/>
      <c r="L8" s="741"/>
    </row>
    <row r="9" spans="1:12" s="534" customFormat="1" ht="20.100000000000001" customHeight="1">
      <c r="B9" s="543"/>
      <c r="C9" s="543"/>
      <c r="D9" s="543"/>
      <c r="E9" s="543"/>
      <c r="F9" s="537" t="s">
        <v>1776</v>
      </c>
      <c r="G9" s="543"/>
      <c r="H9" s="537" t="s">
        <v>1692</v>
      </c>
      <c r="I9" s="543"/>
      <c r="J9" s="537" t="s">
        <v>1776</v>
      </c>
      <c r="K9" s="543"/>
      <c r="L9" s="537" t="s">
        <v>1692</v>
      </c>
    </row>
    <row r="10" spans="1:12" s="534" customFormat="1" ht="20.100000000000001" customHeight="1">
      <c r="A10" s="543"/>
      <c r="B10" s="543"/>
      <c r="C10" s="543"/>
      <c r="D10" s="537" t="s">
        <v>292</v>
      </c>
      <c r="E10" s="543"/>
      <c r="F10" s="715" t="s">
        <v>1777</v>
      </c>
      <c r="G10" s="543"/>
      <c r="H10" s="715" t="s">
        <v>1693</v>
      </c>
      <c r="I10" s="543"/>
      <c r="J10" s="715" t="s">
        <v>1777</v>
      </c>
      <c r="K10" s="543"/>
      <c r="L10" s="715" t="s">
        <v>1693</v>
      </c>
    </row>
    <row r="11" spans="1:12" s="534" customFormat="1" ht="20.100000000000001" customHeight="1">
      <c r="A11" s="544" t="s">
        <v>293</v>
      </c>
      <c r="B11" s="544"/>
      <c r="C11" s="544"/>
      <c r="D11" s="537"/>
      <c r="E11" s="543"/>
      <c r="F11" s="543"/>
      <c r="G11" s="543"/>
      <c r="H11" s="543"/>
      <c r="I11" s="543"/>
      <c r="J11" s="545"/>
      <c r="K11" s="546"/>
      <c r="L11" s="545"/>
    </row>
    <row r="12" spans="1:12" s="534" customFormat="1" ht="20.100000000000001" customHeight="1">
      <c r="B12" s="547" t="s">
        <v>329</v>
      </c>
      <c r="C12" s="547"/>
      <c r="D12" s="543">
        <v>6</v>
      </c>
      <c r="E12" s="543"/>
      <c r="F12" s="548">
        <v>23982790</v>
      </c>
      <c r="G12" s="543"/>
      <c r="H12" s="548">
        <v>84869243</v>
      </c>
      <c r="I12" s="543"/>
      <c r="J12" s="548">
        <v>22617106</v>
      </c>
      <c r="K12" s="548"/>
      <c r="L12" s="548">
        <v>83307483</v>
      </c>
    </row>
    <row r="13" spans="1:12" s="534" customFormat="1" ht="20.100000000000001" customHeight="1">
      <c r="B13" s="549" t="s">
        <v>1664</v>
      </c>
      <c r="C13" s="549"/>
      <c r="D13" s="543">
        <v>7</v>
      </c>
      <c r="E13" s="543"/>
      <c r="F13" s="548">
        <v>432435676</v>
      </c>
      <c r="G13" s="543"/>
      <c r="H13" s="548">
        <v>274366868</v>
      </c>
      <c r="I13" s="543"/>
      <c r="J13" s="548">
        <v>415185740</v>
      </c>
      <c r="K13" s="548"/>
      <c r="L13" s="548">
        <v>273318133</v>
      </c>
    </row>
    <row r="14" spans="1:12" s="534" customFormat="1" ht="20.100000000000001" customHeight="1">
      <c r="B14" s="547" t="s">
        <v>1761</v>
      </c>
      <c r="C14" s="547"/>
      <c r="D14" s="543">
        <v>5</v>
      </c>
      <c r="E14" s="543"/>
      <c r="F14" s="548">
        <v>64980499</v>
      </c>
      <c r="G14" s="543"/>
      <c r="H14" s="548">
        <v>0</v>
      </c>
      <c r="I14" s="543"/>
      <c r="J14" s="548">
        <v>318040989</v>
      </c>
      <c r="K14" s="548"/>
      <c r="L14" s="548">
        <v>194646400</v>
      </c>
    </row>
    <row r="15" spans="1:12" s="534" customFormat="1" ht="20.100000000000001" customHeight="1">
      <c r="B15" s="534" t="s">
        <v>1802</v>
      </c>
      <c r="D15" s="543">
        <v>8</v>
      </c>
      <c r="E15" s="543"/>
      <c r="F15" s="548">
        <v>4543884638</v>
      </c>
      <c r="G15" s="543"/>
      <c r="H15" s="548">
        <v>5613957998</v>
      </c>
      <c r="I15" s="543"/>
      <c r="J15" s="548">
        <v>4060116133</v>
      </c>
      <c r="K15" s="548"/>
      <c r="L15" s="548">
        <v>5247476231</v>
      </c>
    </row>
    <row r="16" spans="1:12" s="534" customFormat="1" ht="20.100000000000001" customHeight="1">
      <c r="A16" s="544" t="s">
        <v>294</v>
      </c>
      <c r="B16" s="544"/>
      <c r="C16" s="544"/>
      <c r="D16" s="543"/>
      <c r="E16" s="543"/>
      <c r="F16" s="550">
        <f>SUM(F12:F15)</f>
        <v>5065283603</v>
      </c>
      <c r="G16" s="543"/>
      <c r="H16" s="550">
        <f>SUM(H12:H15)</f>
        <v>5973194109</v>
      </c>
      <c r="I16" s="543"/>
      <c r="J16" s="550">
        <f>SUM(J12:J15)</f>
        <v>4815959968</v>
      </c>
      <c r="K16" s="542"/>
      <c r="L16" s="550">
        <f>SUM(L12:L15)</f>
        <v>5798748247</v>
      </c>
    </row>
    <row r="17" spans="1:12" s="534" customFormat="1" ht="20.100000000000001" customHeight="1">
      <c r="A17" s="544" t="s">
        <v>295</v>
      </c>
      <c r="B17" s="544"/>
      <c r="C17" s="544"/>
      <c r="D17" s="543"/>
      <c r="E17" s="543"/>
      <c r="F17" s="543"/>
      <c r="G17" s="543"/>
      <c r="H17" s="543"/>
      <c r="I17" s="543"/>
      <c r="J17" s="548"/>
      <c r="K17" s="542"/>
      <c r="L17" s="548"/>
    </row>
    <row r="18" spans="1:12" s="534" customFormat="1" ht="20.100000000000001" customHeight="1">
      <c r="A18" s="544"/>
      <c r="B18" s="551" t="s">
        <v>1658</v>
      </c>
      <c r="C18" s="551"/>
      <c r="D18" s="543">
        <v>9</v>
      </c>
      <c r="E18" s="543"/>
      <c r="F18" s="548">
        <v>0</v>
      </c>
      <c r="G18" s="543"/>
      <c r="H18" s="548">
        <v>0</v>
      </c>
      <c r="I18" s="543"/>
      <c r="J18" s="548">
        <v>30990700</v>
      </c>
      <c r="K18" s="542"/>
      <c r="L18" s="548">
        <v>30090970</v>
      </c>
    </row>
    <row r="19" spans="1:12" s="534" customFormat="1" ht="20.100000000000001" customHeight="1">
      <c r="A19" s="544"/>
      <c r="B19" s="551" t="s">
        <v>1674</v>
      </c>
      <c r="C19" s="551"/>
      <c r="D19" s="543">
        <v>10</v>
      </c>
      <c r="E19" s="543"/>
      <c r="F19" s="548">
        <v>0</v>
      </c>
      <c r="G19" s="543"/>
      <c r="H19" s="548">
        <v>8768126</v>
      </c>
      <c r="I19" s="543"/>
      <c r="J19" s="548">
        <v>0</v>
      </c>
      <c r="K19" s="542"/>
      <c r="L19" s="548">
        <v>8768126</v>
      </c>
    </row>
    <row r="20" spans="1:12" s="534" customFormat="1" ht="20.100000000000001" customHeight="1">
      <c r="B20" s="547" t="s">
        <v>1675</v>
      </c>
      <c r="C20" s="547"/>
      <c r="D20" s="543">
        <v>11</v>
      </c>
      <c r="E20" s="543"/>
      <c r="F20" s="548">
        <v>21617811</v>
      </c>
      <c r="G20" s="543"/>
      <c r="H20" s="548">
        <v>37162607</v>
      </c>
      <c r="I20" s="543"/>
      <c r="J20" s="548">
        <v>21406899</v>
      </c>
      <c r="K20" s="542"/>
      <c r="L20" s="548">
        <v>31017421</v>
      </c>
    </row>
    <row r="21" spans="1:12" s="534" customFormat="1" ht="20.100000000000001" customHeight="1">
      <c r="B21" s="547" t="s">
        <v>1676</v>
      </c>
      <c r="C21" s="547"/>
      <c r="D21" s="543">
        <v>12</v>
      </c>
      <c r="E21" s="537"/>
      <c r="F21" s="548">
        <v>355135</v>
      </c>
      <c r="G21" s="537"/>
      <c r="H21" s="548">
        <v>710172</v>
      </c>
      <c r="I21" s="537"/>
      <c r="J21" s="548">
        <v>355135</v>
      </c>
      <c r="K21" s="542"/>
      <c r="L21" s="548">
        <v>710172</v>
      </c>
    </row>
    <row r="22" spans="1:12" s="534" customFormat="1" ht="20.100000000000001" customHeight="1">
      <c r="B22" s="534" t="s">
        <v>290</v>
      </c>
      <c r="D22" s="543">
        <v>13</v>
      </c>
      <c r="E22" s="537"/>
      <c r="F22" s="548">
        <v>26259419</v>
      </c>
      <c r="G22" s="537"/>
      <c r="H22" s="548">
        <v>36596671</v>
      </c>
      <c r="I22" s="537"/>
      <c r="J22" s="548">
        <v>24864891</v>
      </c>
      <c r="K22" s="542"/>
      <c r="L22" s="548">
        <v>36596671</v>
      </c>
    </row>
    <row r="23" spans="1:12" s="534" customFormat="1" ht="20.100000000000001" customHeight="1">
      <c r="A23" s="544"/>
      <c r="B23" s="549" t="s">
        <v>1670</v>
      </c>
      <c r="C23" s="549"/>
      <c r="D23" s="543">
        <v>14</v>
      </c>
      <c r="E23" s="543"/>
      <c r="F23" s="548">
        <v>5949862</v>
      </c>
      <c r="G23" s="543"/>
      <c r="H23" s="548">
        <v>6108684</v>
      </c>
      <c r="I23" s="543"/>
      <c r="J23" s="548">
        <v>5797803</v>
      </c>
      <c r="K23" s="542"/>
      <c r="L23" s="548">
        <v>6007984</v>
      </c>
    </row>
    <row r="24" spans="1:12" s="534" customFormat="1" ht="20.100000000000001" customHeight="1">
      <c r="A24" s="544" t="s">
        <v>296</v>
      </c>
      <c r="B24" s="544"/>
      <c r="C24" s="544"/>
      <c r="D24" s="543"/>
      <c r="E24" s="543"/>
      <c r="F24" s="550">
        <f>SUM(F18:F23)</f>
        <v>54182227</v>
      </c>
      <c r="G24" s="543"/>
      <c r="H24" s="550">
        <v>89346260</v>
      </c>
      <c r="I24" s="543"/>
      <c r="J24" s="550">
        <f>SUM(J18:J23)</f>
        <v>83415428</v>
      </c>
      <c r="K24" s="548"/>
      <c r="L24" s="550">
        <v>113191344</v>
      </c>
    </row>
    <row r="25" spans="1:12" s="534" customFormat="1" ht="20.100000000000001" customHeight="1" thickBot="1">
      <c r="A25" s="544" t="s">
        <v>297</v>
      </c>
      <c r="B25" s="544"/>
      <c r="C25" s="544"/>
      <c r="D25" s="543"/>
      <c r="E25" s="543"/>
      <c r="F25" s="552">
        <f>SUM(F16,F24)</f>
        <v>5119465830</v>
      </c>
      <c r="G25" s="543"/>
      <c r="H25" s="552">
        <f>SUM(H16,H24)</f>
        <v>6062540369</v>
      </c>
      <c r="I25" s="543"/>
      <c r="J25" s="552">
        <f>SUM(J16,J24)</f>
        <v>4899375396</v>
      </c>
      <c r="K25" s="548"/>
      <c r="L25" s="552">
        <f>SUM(L16,L24)</f>
        <v>5911939591</v>
      </c>
    </row>
    <row r="26" spans="1:12" s="534" customFormat="1" ht="20.100000000000001" customHeight="1" thickTop="1">
      <c r="A26" s="544"/>
      <c r="B26" s="544"/>
      <c r="C26" s="544"/>
      <c r="D26" s="543"/>
      <c r="E26" s="543"/>
      <c r="F26" s="553"/>
      <c r="G26" s="543"/>
      <c r="H26" s="553"/>
      <c r="I26" s="543"/>
      <c r="J26" s="553"/>
      <c r="K26" s="548"/>
      <c r="L26" s="553"/>
    </row>
    <row r="27" spans="1:12" s="534" customFormat="1" ht="20.100000000000001" customHeight="1">
      <c r="A27" s="544"/>
      <c r="B27" s="544"/>
      <c r="C27" s="544"/>
      <c r="D27" s="543"/>
      <c r="E27" s="543"/>
      <c r="F27" s="553"/>
      <c r="G27" s="543"/>
      <c r="H27" s="553"/>
      <c r="I27" s="543"/>
      <c r="J27" s="553"/>
      <c r="K27" s="548"/>
      <c r="L27" s="553"/>
    </row>
    <row r="28" spans="1:12" s="534" customFormat="1" ht="20.100000000000001" customHeight="1">
      <c r="A28" s="544"/>
      <c r="B28" s="544"/>
      <c r="C28" s="544"/>
      <c r="D28" s="543"/>
      <c r="E28" s="543"/>
      <c r="F28" s="553"/>
      <c r="G28" s="543"/>
      <c r="H28" s="553"/>
      <c r="I28" s="543"/>
      <c r="J28" s="553"/>
      <c r="K28" s="548"/>
      <c r="L28" s="553"/>
    </row>
    <row r="29" spans="1:12" ht="24" customHeight="1">
      <c r="A29" s="738" t="s">
        <v>1691</v>
      </c>
      <c r="B29" s="738"/>
      <c r="C29" s="738"/>
      <c r="E29" s="554"/>
      <c r="H29" s="742" t="s">
        <v>1690</v>
      </c>
      <c r="I29" s="742"/>
      <c r="J29" s="742"/>
      <c r="K29" s="742"/>
      <c r="L29" s="742"/>
    </row>
    <row r="30" spans="1:12" ht="24" customHeight="1">
      <c r="C30" s="716" t="s">
        <v>1694</v>
      </c>
      <c r="H30" s="740" t="s">
        <v>1697</v>
      </c>
      <c r="I30" s="740"/>
      <c r="J30" s="740"/>
      <c r="K30" s="740"/>
      <c r="L30" s="740"/>
    </row>
    <row r="31" spans="1:12" ht="20.25" customHeight="1">
      <c r="A31" s="716"/>
      <c r="H31" s="716"/>
      <c r="I31" s="716"/>
      <c r="J31" s="716"/>
      <c r="K31" s="716"/>
      <c r="L31" s="716"/>
    </row>
    <row r="32" spans="1:12" ht="20.25" customHeight="1">
      <c r="A32" s="716"/>
      <c r="H32" s="716"/>
      <c r="I32" s="716"/>
      <c r="J32" s="716"/>
      <c r="K32" s="716"/>
      <c r="L32" s="716"/>
    </row>
    <row r="33" spans="1:14" ht="20.25" customHeight="1">
      <c r="A33" s="716"/>
      <c r="H33" s="716"/>
      <c r="I33" s="716"/>
      <c r="J33" s="716"/>
      <c r="K33" s="716"/>
      <c r="L33" s="716"/>
    </row>
    <row r="34" spans="1:14" ht="20.25" customHeight="1">
      <c r="A34" s="716"/>
      <c r="H34" s="716"/>
      <c r="I34" s="716"/>
      <c r="J34" s="716"/>
      <c r="K34" s="716"/>
      <c r="L34" s="716"/>
    </row>
    <row r="35" spans="1:14" ht="24" customHeight="1">
      <c r="A35" s="734" t="s">
        <v>1704</v>
      </c>
      <c r="B35" s="735"/>
      <c r="C35" s="735"/>
      <c r="D35" s="735"/>
      <c r="E35" s="735"/>
      <c r="F35" s="735"/>
      <c r="G35" s="735"/>
      <c r="H35" s="735"/>
      <c r="I35" s="735"/>
      <c r="J35" s="735"/>
      <c r="K35" s="735"/>
      <c r="L35" s="735"/>
    </row>
    <row r="36" spans="1:14" ht="24" customHeight="1">
      <c r="A36" s="737" t="s">
        <v>1659</v>
      </c>
      <c r="B36" s="737"/>
      <c r="C36" s="737"/>
      <c r="D36" s="737"/>
      <c r="E36" s="737"/>
      <c r="F36" s="737"/>
      <c r="G36" s="737"/>
      <c r="H36" s="737"/>
      <c r="I36" s="737"/>
      <c r="J36" s="737"/>
      <c r="K36" s="737"/>
      <c r="L36" s="737"/>
    </row>
    <row r="37" spans="1:14" ht="24" customHeight="1">
      <c r="A37" s="737" t="s">
        <v>1654</v>
      </c>
      <c r="B37" s="737"/>
      <c r="C37" s="737"/>
      <c r="D37" s="737"/>
      <c r="E37" s="737"/>
      <c r="F37" s="737"/>
      <c r="G37" s="737"/>
      <c r="H37" s="737"/>
      <c r="I37" s="737"/>
      <c r="J37" s="737"/>
      <c r="K37" s="737"/>
      <c r="L37" s="737"/>
    </row>
    <row r="38" spans="1:14" ht="24" customHeight="1">
      <c r="A38" s="737" t="s">
        <v>1775</v>
      </c>
      <c r="B38" s="737"/>
      <c r="C38" s="737"/>
      <c r="D38" s="737"/>
      <c r="E38" s="737"/>
      <c r="F38" s="737"/>
      <c r="G38" s="737"/>
      <c r="H38" s="737"/>
      <c r="I38" s="737"/>
      <c r="J38" s="737"/>
      <c r="K38" s="737"/>
      <c r="L38" s="737"/>
    </row>
    <row r="39" spans="1:14" ht="24" customHeight="1">
      <c r="A39" s="714"/>
      <c r="B39" s="714"/>
      <c r="C39" s="714"/>
      <c r="D39" s="714"/>
      <c r="E39" s="714"/>
      <c r="F39" s="714"/>
      <c r="G39" s="714"/>
      <c r="H39" s="714"/>
      <c r="I39" s="714"/>
      <c r="J39" s="714"/>
      <c r="K39" s="714"/>
      <c r="L39" s="714"/>
    </row>
    <row r="40" spans="1:14" s="534" customFormat="1" ht="21.95" customHeight="1">
      <c r="A40" s="736" t="s">
        <v>335</v>
      </c>
      <c r="B40" s="736"/>
      <c r="C40" s="736"/>
      <c r="D40" s="736"/>
      <c r="E40" s="736"/>
      <c r="F40" s="736"/>
      <c r="G40" s="736"/>
      <c r="H40" s="736"/>
      <c r="I40" s="736"/>
      <c r="J40" s="736"/>
      <c r="K40" s="736"/>
      <c r="L40" s="736"/>
    </row>
    <row r="41" spans="1:14" s="534" customFormat="1" ht="20.100000000000001" customHeight="1">
      <c r="B41" s="543"/>
      <c r="C41" s="543"/>
      <c r="D41" s="543"/>
      <c r="E41" s="535"/>
      <c r="F41" s="739" t="s">
        <v>1792</v>
      </c>
      <c r="G41" s="739"/>
      <c r="H41" s="739"/>
      <c r="I41" s="739"/>
      <c r="J41" s="739"/>
      <c r="K41" s="739"/>
      <c r="L41" s="739"/>
    </row>
    <row r="42" spans="1:14" s="534" customFormat="1" ht="20.100000000000001" customHeight="1">
      <c r="B42" s="543"/>
      <c r="C42" s="543"/>
      <c r="D42" s="543"/>
      <c r="E42" s="543"/>
      <c r="F42" s="741" t="s">
        <v>1655</v>
      </c>
      <c r="G42" s="741"/>
      <c r="H42" s="741"/>
      <c r="I42" s="543"/>
      <c r="J42" s="741" t="s">
        <v>1656</v>
      </c>
      <c r="K42" s="741"/>
      <c r="L42" s="741"/>
    </row>
    <row r="43" spans="1:14" s="534" customFormat="1" ht="20.100000000000001" customHeight="1">
      <c r="B43" s="543"/>
      <c r="C43" s="543"/>
      <c r="D43" s="543"/>
      <c r="E43" s="543"/>
      <c r="F43" s="537" t="s">
        <v>1692</v>
      </c>
      <c r="G43" s="543"/>
      <c r="H43" s="537" t="s">
        <v>1692</v>
      </c>
      <c r="I43" s="543"/>
      <c r="J43" s="537" t="s">
        <v>1692</v>
      </c>
      <c r="K43" s="543"/>
      <c r="L43" s="537" t="s">
        <v>1692</v>
      </c>
    </row>
    <row r="44" spans="1:14" s="534" customFormat="1" ht="20.100000000000001" customHeight="1">
      <c r="A44" s="543"/>
      <c r="B44" s="543"/>
      <c r="C44" s="543"/>
      <c r="D44" s="650" t="s">
        <v>292</v>
      </c>
      <c r="E44" s="543"/>
      <c r="F44" s="715" t="s">
        <v>1777</v>
      </c>
      <c r="G44" s="543"/>
      <c r="H44" s="715" t="s">
        <v>1693</v>
      </c>
      <c r="I44" s="543"/>
      <c r="J44" s="715" t="s">
        <v>1777</v>
      </c>
      <c r="K44" s="543"/>
      <c r="L44" s="715" t="s">
        <v>1693</v>
      </c>
    </row>
    <row r="45" spans="1:14" s="534" customFormat="1" ht="20.100000000000001" customHeight="1">
      <c r="A45" s="544" t="s">
        <v>298</v>
      </c>
      <c r="B45" s="544"/>
      <c r="C45" s="544"/>
      <c r="D45" s="537"/>
      <c r="E45" s="543"/>
      <c r="F45" s="543"/>
      <c r="G45" s="543"/>
      <c r="H45" s="543"/>
      <c r="I45" s="543"/>
      <c r="J45" s="546"/>
      <c r="K45" s="546"/>
      <c r="L45" s="546"/>
    </row>
    <row r="46" spans="1:14" s="534" customFormat="1" ht="20.100000000000001" customHeight="1">
      <c r="A46" s="544"/>
      <c r="B46" s="555" t="s">
        <v>1666</v>
      </c>
      <c r="C46" s="555"/>
      <c r="D46" s="543">
        <v>15</v>
      </c>
      <c r="E46" s="556">
        <v>621403611</v>
      </c>
      <c r="F46" s="545">
        <v>12416512</v>
      </c>
      <c r="G46" s="556"/>
      <c r="H46" s="545">
        <v>6788786</v>
      </c>
      <c r="I46" s="556">
        <v>621403611</v>
      </c>
      <c r="J46" s="545">
        <v>12416512</v>
      </c>
      <c r="K46" s="556"/>
      <c r="L46" s="545">
        <v>6788786</v>
      </c>
    </row>
    <row r="47" spans="1:14" s="534" customFormat="1" ht="20.100000000000001" customHeight="1">
      <c r="B47" s="555" t="s">
        <v>1667</v>
      </c>
      <c r="C47" s="555"/>
      <c r="D47" s="543" t="s">
        <v>1795</v>
      </c>
      <c r="E47" s="557">
        <v>484386741</v>
      </c>
      <c r="F47" s="545">
        <v>175931078</v>
      </c>
      <c r="G47" s="557"/>
      <c r="H47" s="545">
        <v>243422329</v>
      </c>
      <c r="I47" s="557">
        <v>484386741</v>
      </c>
      <c r="J47" s="545">
        <v>143200929</v>
      </c>
      <c r="L47" s="557">
        <v>241503294</v>
      </c>
      <c r="N47" s="713"/>
    </row>
    <row r="48" spans="1:14" s="534" customFormat="1" ht="20.100000000000001" customHeight="1">
      <c r="B48" s="555" t="s">
        <v>1791</v>
      </c>
      <c r="C48" s="555"/>
      <c r="D48" s="543">
        <v>5</v>
      </c>
      <c r="E48" s="557"/>
      <c r="F48" s="545">
        <v>444335215</v>
      </c>
      <c r="G48" s="557"/>
      <c r="H48" s="545">
        <v>480008538</v>
      </c>
      <c r="I48" s="557"/>
      <c r="J48" s="545">
        <v>424633975</v>
      </c>
      <c r="L48" s="557">
        <v>473261561</v>
      </c>
      <c r="M48" s="542"/>
      <c r="N48" s="542"/>
    </row>
    <row r="49" spans="1:14" s="534" customFormat="1" ht="20.100000000000001" customHeight="1">
      <c r="B49" s="555" t="s">
        <v>1708</v>
      </c>
      <c r="C49" s="555"/>
      <c r="D49" s="543">
        <v>17</v>
      </c>
      <c r="E49" s="559"/>
      <c r="F49" s="545">
        <v>491183</v>
      </c>
      <c r="G49" s="559"/>
      <c r="H49" s="545">
        <v>0</v>
      </c>
      <c r="I49" s="559"/>
      <c r="J49" s="545">
        <v>491183</v>
      </c>
      <c r="K49" s="557"/>
      <c r="L49" s="545">
        <v>0</v>
      </c>
      <c r="N49" s="713"/>
    </row>
    <row r="50" spans="1:14" s="534" customFormat="1" ht="20.100000000000001" customHeight="1">
      <c r="B50" s="555" t="s">
        <v>1668</v>
      </c>
      <c r="C50" s="555"/>
      <c r="D50" s="543">
        <v>18</v>
      </c>
      <c r="E50" s="559">
        <v>2259932727</v>
      </c>
      <c r="F50" s="545">
        <v>1968746056</v>
      </c>
      <c r="G50" s="559"/>
      <c r="H50" s="545">
        <v>2432483814</v>
      </c>
      <c r="I50" s="559">
        <v>2259932727</v>
      </c>
      <c r="J50" s="545">
        <v>1759761239</v>
      </c>
      <c r="K50" s="557"/>
      <c r="L50" s="545">
        <v>2253926139</v>
      </c>
      <c r="N50" s="713"/>
    </row>
    <row r="51" spans="1:14" s="534" customFormat="1" ht="20.100000000000001" customHeight="1">
      <c r="B51" s="555" t="s">
        <v>1737</v>
      </c>
      <c r="C51" s="555"/>
      <c r="D51" s="543">
        <v>5</v>
      </c>
      <c r="E51" s="559">
        <v>10000000</v>
      </c>
      <c r="F51" s="545">
        <v>0</v>
      </c>
      <c r="G51" s="559"/>
      <c r="H51" s="545">
        <v>0</v>
      </c>
      <c r="I51" s="559">
        <v>10000000</v>
      </c>
      <c r="J51" s="545">
        <v>31426426</v>
      </c>
      <c r="K51" s="557"/>
      <c r="L51" s="545">
        <v>29932926</v>
      </c>
      <c r="N51" s="713"/>
    </row>
    <row r="52" spans="1:14" s="534" customFormat="1" ht="20.100000000000001" customHeight="1">
      <c r="B52" s="555" t="s">
        <v>334</v>
      </c>
      <c r="C52" s="555"/>
      <c r="E52" s="556">
        <v>1532897</v>
      </c>
      <c r="F52" s="545">
        <v>29371138</v>
      </c>
      <c r="G52" s="556"/>
      <c r="H52" s="545">
        <v>25135992</v>
      </c>
      <c r="I52" s="556">
        <v>1532897</v>
      </c>
      <c r="J52" s="545">
        <v>29371138</v>
      </c>
      <c r="K52" s="556"/>
      <c r="L52" s="545">
        <v>25135992</v>
      </c>
      <c r="N52" s="713"/>
    </row>
    <row r="53" spans="1:14" s="534" customFormat="1" ht="20.100000000000001" customHeight="1">
      <c r="B53" s="555" t="s">
        <v>1669</v>
      </c>
      <c r="C53" s="555"/>
      <c r="E53" s="556">
        <v>69156952</v>
      </c>
      <c r="F53" s="545">
        <v>72443577</v>
      </c>
      <c r="G53" s="558"/>
      <c r="H53" s="545">
        <v>49110168</v>
      </c>
      <c r="I53" s="556">
        <v>69156952</v>
      </c>
      <c r="J53" s="545">
        <v>69836274</v>
      </c>
      <c r="K53" s="556"/>
      <c r="L53" s="545">
        <v>48891635</v>
      </c>
    </row>
    <row r="54" spans="1:14" s="534" customFormat="1" ht="20.100000000000001" customHeight="1">
      <c r="A54" s="544" t="s">
        <v>299</v>
      </c>
      <c r="B54" s="544"/>
      <c r="C54" s="544"/>
      <c r="E54" s="543"/>
      <c r="F54" s="550">
        <f>SUM(F46:F53)</f>
        <v>2703734759</v>
      </c>
      <c r="G54" s="543"/>
      <c r="H54" s="550">
        <v>3236949627</v>
      </c>
      <c r="I54" s="543"/>
      <c r="J54" s="550">
        <f>SUM(J46:J53)</f>
        <v>2471137676</v>
      </c>
      <c r="K54" s="545"/>
      <c r="L54" s="550">
        <f>SUM(L46:L53)</f>
        <v>3079440333</v>
      </c>
    </row>
    <row r="55" spans="1:14" s="534" customFormat="1" ht="20.100000000000001" customHeight="1">
      <c r="A55" s="544" t="s">
        <v>300</v>
      </c>
      <c r="B55" s="544"/>
      <c r="C55" s="544"/>
      <c r="D55" s="543"/>
      <c r="E55" s="543"/>
      <c r="G55" s="543"/>
      <c r="I55" s="543"/>
      <c r="K55" s="545"/>
    </row>
    <row r="56" spans="1:14" s="534" customFormat="1" ht="20.100000000000001" customHeight="1">
      <c r="A56" s="544"/>
      <c r="B56" s="560" t="s">
        <v>1709</v>
      </c>
      <c r="C56" s="560"/>
      <c r="D56" s="543">
        <v>17</v>
      </c>
      <c r="E56" s="543"/>
      <c r="F56" s="545">
        <v>1783132</v>
      </c>
      <c r="G56" s="537"/>
      <c r="H56" s="545">
        <v>0</v>
      </c>
      <c r="I56" s="543"/>
      <c r="J56" s="545">
        <v>1783132</v>
      </c>
      <c r="K56" s="545"/>
      <c r="L56" s="545">
        <v>0</v>
      </c>
    </row>
    <row r="57" spans="1:14" s="534" customFormat="1" ht="20.100000000000001" customHeight="1">
      <c r="A57" s="544"/>
      <c r="B57" s="560" t="s">
        <v>1665</v>
      </c>
      <c r="C57" s="560"/>
      <c r="D57" s="543">
        <v>18</v>
      </c>
      <c r="E57" s="543"/>
      <c r="F57" s="545">
        <v>99642085</v>
      </c>
      <c r="G57" s="537"/>
      <c r="H57" s="545">
        <v>955145338</v>
      </c>
      <c r="I57" s="543"/>
      <c r="J57" s="545">
        <v>99642085</v>
      </c>
      <c r="K57" s="545"/>
      <c r="L57" s="545">
        <v>955145338</v>
      </c>
    </row>
    <row r="58" spans="1:14" s="534" customFormat="1" ht="20.100000000000001" customHeight="1">
      <c r="B58" s="560" t="s">
        <v>1728</v>
      </c>
      <c r="C58" s="555"/>
      <c r="D58" s="543">
        <v>19</v>
      </c>
      <c r="E58" s="543"/>
      <c r="F58" s="545">
        <v>3137162</v>
      </c>
      <c r="G58" s="537"/>
      <c r="H58" s="545">
        <v>2964046</v>
      </c>
      <c r="I58" s="543"/>
      <c r="J58" s="545">
        <v>3137162</v>
      </c>
      <c r="K58" s="545"/>
      <c r="L58" s="545">
        <v>2964046</v>
      </c>
    </row>
    <row r="59" spans="1:14" s="534" customFormat="1" ht="20.100000000000001" customHeight="1">
      <c r="B59" s="560" t="s">
        <v>1789</v>
      </c>
      <c r="C59" s="555"/>
      <c r="D59" s="543"/>
      <c r="E59" s="543"/>
      <c r="F59" s="545">
        <v>1150066</v>
      </c>
      <c r="G59" s="537"/>
      <c r="H59" s="545">
        <v>0</v>
      </c>
      <c r="I59" s="543"/>
      <c r="J59" s="545">
        <v>1150066</v>
      </c>
      <c r="K59" s="545"/>
      <c r="L59" s="545">
        <v>0</v>
      </c>
    </row>
    <row r="60" spans="1:14" s="534" customFormat="1" ht="20.100000000000001" customHeight="1">
      <c r="A60" s="544" t="s">
        <v>301</v>
      </c>
      <c r="B60" s="544"/>
      <c r="C60" s="544"/>
      <c r="D60" s="543"/>
      <c r="E60" s="543"/>
      <c r="F60" s="550">
        <f>SUM(F56:F59)</f>
        <v>105712445</v>
      </c>
      <c r="G60" s="543"/>
      <c r="H60" s="550">
        <v>958109384</v>
      </c>
      <c r="I60" s="543"/>
      <c r="J60" s="550">
        <f>SUM(J56:J59)</f>
        <v>105712445</v>
      </c>
      <c r="K60" s="545"/>
      <c r="L60" s="550">
        <v>958109384</v>
      </c>
    </row>
    <row r="61" spans="1:14" s="534" customFormat="1" ht="20.100000000000001" customHeight="1">
      <c r="A61" s="544" t="s">
        <v>302</v>
      </c>
      <c r="B61" s="544"/>
      <c r="C61" s="544"/>
      <c r="D61" s="543"/>
      <c r="E61" s="543"/>
      <c r="F61" s="561">
        <f>SUM(F54,F60)</f>
        <v>2809447204</v>
      </c>
      <c r="G61" s="543"/>
      <c r="H61" s="561">
        <f>SUM(H54,H60)</f>
        <v>4195059011</v>
      </c>
      <c r="I61" s="543"/>
      <c r="J61" s="561">
        <f>SUM(J54,J60)</f>
        <v>2576850121</v>
      </c>
      <c r="K61" s="545"/>
      <c r="L61" s="561">
        <f>SUM(L54,L60)</f>
        <v>4037549717</v>
      </c>
    </row>
    <row r="62" spans="1:14" s="534" customFormat="1" ht="20.100000000000001" customHeight="1">
      <c r="A62" s="544"/>
      <c r="B62" s="544"/>
      <c r="C62" s="544"/>
      <c r="D62" s="543"/>
      <c r="E62" s="543"/>
      <c r="F62" s="543"/>
      <c r="G62" s="543"/>
      <c r="H62" s="543"/>
      <c r="I62" s="543"/>
      <c r="J62" s="553"/>
      <c r="K62" s="545"/>
      <c r="L62" s="553"/>
    </row>
    <row r="63" spans="1:14" s="534" customFormat="1" ht="20.100000000000001" customHeight="1">
      <c r="A63" s="544"/>
      <c r="B63" s="544"/>
      <c r="C63" s="544"/>
      <c r="D63" s="543"/>
      <c r="E63" s="543"/>
      <c r="F63" s="543"/>
      <c r="G63" s="543"/>
      <c r="H63" s="543"/>
      <c r="I63" s="543"/>
      <c r="J63" s="553"/>
      <c r="K63" s="545"/>
      <c r="L63" s="553"/>
    </row>
    <row r="64" spans="1:14" s="534" customFormat="1" ht="20.100000000000001" customHeight="1">
      <c r="A64" s="544"/>
      <c r="B64" s="544"/>
      <c r="C64" s="544"/>
      <c r="D64" s="543"/>
      <c r="E64" s="543"/>
      <c r="F64" s="543"/>
      <c r="G64" s="543"/>
      <c r="H64" s="543"/>
      <c r="I64" s="543"/>
      <c r="J64" s="553"/>
      <c r="K64" s="545"/>
      <c r="L64" s="553"/>
    </row>
    <row r="65" spans="1:12" ht="24" customHeight="1">
      <c r="A65" s="738" t="s">
        <v>1691</v>
      </c>
      <c r="B65" s="738"/>
      <c r="C65" s="738"/>
      <c r="E65" s="554"/>
      <c r="H65" s="742" t="s">
        <v>1690</v>
      </c>
      <c r="I65" s="742"/>
      <c r="J65" s="742"/>
      <c r="K65" s="742"/>
      <c r="L65" s="742"/>
    </row>
    <row r="66" spans="1:12" ht="24" customHeight="1">
      <c r="C66" s="716" t="s">
        <v>1694</v>
      </c>
      <c r="H66" s="740" t="s">
        <v>1697</v>
      </c>
      <c r="I66" s="740"/>
      <c r="J66" s="740"/>
      <c r="K66" s="740"/>
      <c r="L66" s="740"/>
    </row>
    <row r="67" spans="1:12" ht="20.25" customHeight="1">
      <c r="A67" s="716"/>
      <c r="H67" s="716"/>
      <c r="I67" s="716"/>
      <c r="J67" s="716"/>
      <c r="K67" s="716"/>
      <c r="L67" s="716"/>
    </row>
    <row r="68" spans="1:12" ht="20.25" customHeight="1">
      <c r="A68" s="716"/>
      <c r="H68" s="716"/>
      <c r="I68" s="716"/>
      <c r="J68" s="716"/>
      <c r="K68" s="716"/>
      <c r="L68" s="716"/>
    </row>
    <row r="69" spans="1:12" ht="24" customHeight="1">
      <c r="A69" s="734" t="s">
        <v>1706</v>
      </c>
      <c r="B69" s="735"/>
      <c r="C69" s="735"/>
      <c r="D69" s="735"/>
      <c r="E69" s="735"/>
      <c r="F69" s="735"/>
      <c r="G69" s="735"/>
      <c r="H69" s="735"/>
      <c r="I69" s="735"/>
      <c r="J69" s="735"/>
      <c r="K69" s="735"/>
      <c r="L69" s="735"/>
    </row>
    <row r="70" spans="1:12" ht="24" customHeight="1">
      <c r="A70" s="737" t="s">
        <v>1659</v>
      </c>
      <c r="B70" s="737"/>
      <c r="C70" s="737"/>
      <c r="D70" s="737"/>
      <c r="E70" s="737"/>
      <c r="F70" s="737"/>
      <c r="G70" s="737"/>
      <c r="H70" s="737"/>
      <c r="I70" s="737"/>
      <c r="J70" s="737"/>
      <c r="K70" s="737"/>
      <c r="L70" s="737"/>
    </row>
    <row r="71" spans="1:12" ht="24" customHeight="1">
      <c r="A71" s="737" t="s">
        <v>1654</v>
      </c>
      <c r="B71" s="737"/>
      <c r="C71" s="737"/>
      <c r="D71" s="737"/>
      <c r="E71" s="737"/>
      <c r="F71" s="737"/>
      <c r="G71" s="737"/>
      <c r="H71" s="737"/>
      <c r="I71" s="737"/>
      <c r="J71" s="737"/>
      <c r="K71" s="737"/>
      <c r="L71" s="737"/>
    </row>
    <row r="72" spans="1:12" ht="24" customHeight="1">
      <c r="A72" s="737" t="s">
        <v>1775</v>
      </c>
      <c r="B72" s="737"/>
      <c r="C72" s="737"/>
      <c r="D72" s="737"/>
      <c r="E72" s="737"/>
      <c r="F72" s="737"/>
      <c r="G72" s="737"/>
      <c r="H72" s="737"/>
      <c r="I72" s="737"/>
      <c r="J72" s="737"/>
      <c r="K72" s="737"/>
      <c r="L72" s="737"/>
    </row>
    <row r="73" spans="1:12" ht="24" customHeight="1">
      <c r="A73" s="714"/>
      <c r="B73" s="714"/>
      <c r="C73" s="714"/>
      <c r="D73" s="714"/>
      <c r="E73" s="714"/>
      <c r="F73" s="714"/>
      <c r="G73" s="714"/>
      <c r="H73" s="714"/>
      <c r="I73" s="714"/>
      <c r="J73" s="714"/>
      <c r="K73" s="714"/>
      <c r="L73" s="714"/>
    </row>
    <row r="74" spans="1:12" s="534" customFormat="1" ht="21.95" customHeight="1">
      <c r="A74" s="736" t="s">
        <v>1695</v>
      </c>
      <c r="B74" s="736"/>
      <c r="C74" s="736"/>
      <c r="D74" s="736"/>
      <c r="E74" s="736"/>
      <c r="F74" s="736"/>
      <c r="G74" s="736"/>
      <c r="H74" s="736"/>
      <c r="I74" s="736"/>
      <c r="J74" s="736"/>
      <c r="K74" s="736"/>
      <c r="L74" s="736"/>
    </row>
    <row r="75" spans="1:12" s="534" customFormat="1" ht="20.100000000000001" customHeight="1">
      <c r="B75" s="543"/>
      <c r="C75" s="543"/>
      <c r="D75" s="543"/>
      <c r="E75" s="535"/>
      <c r="F75" s="739" t="s">
        <v>1792</v>
      </c>
      <c r="G75" s="739"/>
      <c r="H75" s="739"/>
      <c r="I75" s="739"/>
      <c r="J75" s="739"/>
      <c r="K75" s="739"/>
      <c r="L75" s="739"/>
    </row>
    <row r="76" spans="1:12" s="534" customFormat="1" ht="20.100000000000001" customHeight="1">
      <c r="B76" s="543"/>
      <c r="C76" s="543"/>
      <c r="D76" s="543"/>
      <c r="E76" s="543"/>
      <c r="F76" s="741" t="s">
        <v>1655</v>
      </c>
      <c r="G76" s="741"/>
      <c r="H76" s="741"/>
      <c r="I76" s="543"/>
      <c r="J76" s="741" t="s">
        <v>1656</v>
      </c>
      <c r="K76" s="741"/>
      <c r="L76" s="741"/>
    </row>
    <row r="77" spans="1:12" s="534" customFormat="1" ht="20.100000000000001" customHeight="1">
      <c r="B77" s="543"/>
      <c r="C77" s="543"/>
      <c r="D77" s="543"/>
      <c r="E77" s="543"/>
      <c r="F77" s="537" t="s">
        <v>1692</v>
      </c>
      <c r="G77" s="543"/>
      <c r="H77" s="537" t="s">
        <v>1692</v>
      </c>
      <c r="I77" s="543"/>
      <c r="J77" s="537" t="s">
        <v>1745</v>
      </c>
      <c r="K77" s="543"/>
      <c r="L77" s="537" t="s">
        <v>1692</v>
      </c>
    </row>
    <row r="78" spans="1:12" s="534" customFormat="1" ht="20.100000000000001" customHeight="1">
      <c r="A78" s="543"/>
      <c r="B78" s="543"/>
      <c r="C78" s="543"/>
      <c r="D78" s="650" t="s">
        <v>292</v>
      </c>
      <c r="E78" s="543"/>
      <c r="F78" s="715" t="s">
        <v>1777</v>
      </c>
      <c r="G78" s="543"/>
      <c r="H78" s="715" t="s">
        <v>1693</v>
      </c>
      <c r="I78" s="543"/>
      <c r="J78" s="715" t="s">
        <v>1777</v>
      </c>
      <c r="K78" s="543"/>
      <c r="L78" s="715" t="s">
        <v>1693</v>
      </c>
    </row>
    <row r="79" spans="1:12" s="534" customFormat="1" ht="20.100000000000001" customHeight="1">
      <c r="A79" s="544" t="s">
        <v>330</v>
      </c>
      <c r="C79" s="537"/>
      <c r="D79" s="537"/>
      <c r="F79" s="543"/>
      <c r="G79" s="543"/>
      <c r="H79" s="543"/>
      <c r="I79" s="537"/>
      <c r="J79" s="546"/>
      <c r="K79" s="546"/>
      <c r="L79" s="546"/>
    </row>
    <row r="80" spans="1:12" s="534" customFormat="1" ht="20.100000000000001" customHeight="1">
      <c r="A80" s="544"/>
      <c r="B80" s="534" t="s">
        <v>305</v>
      </c>
      <c r="C80" s="537"/>
      <c r="D80" s="543">
        <v>20</v>
      </c>
      <c r="F80" s="543"/>
      <c r="G80" s="543"/>
      <c r="H80" s="543"/>
      <c r="I80" s="537"/>
      <c r="J80" s="546"/>
      <c r="K80" s="546"/>
      <c r="L80" s="546"/>
    </row>
    <row r="81" spans="1:12" s="534" customFormat="1" ht="20.100000000000001" customHeight="1">
      <c r="A81" s="544"/>
      <c r="B81" s="534" t="s">
        <v>1660</v>
      </c>
      <c r="C81" s="537"/>
      <c r="D81" s="543"/>
      <c r="F81" s="543"/>
      <c r="G81" s="543"/>
      <c r="I81" s="537"/>
      <c r="J81" s="546"/>
      <c r="K81" s="546"/>
      <c r="L81" s="546"/>
    </row>
    <row r="82" spans="1:12" s="534" customFormat="1" ht="20.100000000000001" customHeight="1" thickBot="1">
      <c r="A82" s="544"/>
      <c r="C82" s="562" t="s">
        <v>1755</v>
      </c>
      <c r="D82" s="543"/>
      <c r="F82" s="552">
        <v>1381460996</v>
      </c>
      <c r="G82" s="543"/>
      <c r="H82" s="553"/>
      <c r="I82" s="537"/>
      <c r="J82" s="552">
        <v>1381460996</v>
      </c>
      <c r="K82" s="546"/>
      <c r="L82" s="553"/>
    </row>
    <row r="83" spans="1:12" s="534" customFormat="1" ht="20.100000000000001" customHeight="1" thickTop="1" thickBot="1">
      <c r="A83" s="544"/>
      <c r="C83" s="562" t="s">
        <v>1713</v>
      </c>
      <c r="D83" s="543"/>
      <c r="F83" s="553"/>
      <c r="G83" s="543"/>
      <c r="H83" s="552">
        <v>1289364969</v>
      </c>
      <c r="I83" s="537"/>
      <c r="J83" s="553"/>
      <c r="K83" s="546"/>
      <c r="L83" s="552">
        <v>1289364969</v>
      </c>
    </row>
    <row r="84" spans="1:12" s="534" customFormat="1" ht="20.100000000000001" customHeight="1" thickTop="1">
      <c r="B84" s="534" t="s">
        <v>1661</v>
      </c>
      <c r="C84" s="537"/>
      <c r="D84" s="543"/>
      <c r="F84" s="537"/>
      <c r="G84" s="543"/>
      <c r="H84" s="543"/>
      <c r="I84" s="537"/>
      <c r="J84" s="553"/>
      <c r="K84" s="563"/>
      <c r="L84" s="553"/>
    </row>
    <row r="85" spans="1:12" s="534" customFormat="1" ht="20.100000000000001" customHeight="1">
      <c r="C85" s="562" t="s">
        <v>1805</v>
      </c>
      <c r="D85" s="543"/>
      <c r="F85" s="564">
        <v>1044859438</v>
      </c>
      <c r="G85" s="543"/>
      <c r="H85" s="564"/>
      <c r="I85" s="537"/>
      <c r="J85" s="564">
        <v>1044859438</v>
      </c>
      <c r="K85" s="563"/>
      <c r="L85" s="564"/>
    </row>
    <row r="86" spans="1:12" s="534" customFormat="1" ht="20.100000000000001" customHeight="1">
      <c r="C86" s="562" t="s">
        <v>1756</v>
      </c>
      <c r="D86" s="543"/>
      <c r="F86" s="564"/>
      <c r="G86" s="543"/>
      <c r="H86" s="564">
        <v>975203604</v>
      </c>
      <c r="I86" s="537"/>
      <c r="J86" s="564"/>
      <c r="K86" s="563"/>
      <c r="L86" s="564">
        <v>975203604</v>
      </c>
    </row>
    <row r="87" spans="1:12" s="534" customFormat="1" ht="20.100000000000001" customHeight="1">
      <c r="B87" s="547" t="s">
        <v>303</v>
      </c>
      <c r="C87" s="537"/>
      <c r="D87" s="543"/>
      <c r="F87" s="553">
        <v>538406193</v>
      </c>
      <c r="G87" s="543"/>
      <c r="H87" s="564">
        <v>538406193</v>
      </c>
      <c r="I87" s="537"/>
      <c r="J87" s="553">
        <v>538406193</v>
      </c>
      <c r="K87" s="563"/>
      <c r="L87" s="553">
        <v>538406193</v>
      </c>
    </row>
    <row r="88" spans="1:12" s="534" customFormat="1" ht="20.100000000000001" customHeight="1">
      <c r="B88" s="547" t="s">
        <v>336</v>
      </c>
      <c r="C88" s="537"/>
      <c r="D88" s="543"/>
      <c r="F88" s="543"/>
      <c r="G88" s="543"/>
      <c r="H88" s="543"/>
      <c r="I88" s="537"/>
      <c r="J88" s="553"/>
      <c r="K88" s="563"/>
      <c r="L88" s="553"/>
    </row>
    <row r="89" spans="1:12" s="534" customFormat="1" ht="20.100000000000001" customHeight="1">
      <c r="B89" s="565" t="s">
        <v>1662</v>
      </c>
      <c r="C89" s="537"/>
      <c r="D89" s="537"/>
      <c r="F89" s="548">
        <v>69440062</v>
      </c>
      <c r="G89" s="537"/>
      <c r="H89" s="548">
        <v>46609000</v>
      </c>
      <c r="I89" s="537"/>
      <c r="J89" s="548">
        <v>69440062</v>
      </c>
      <c r="K89" s="545"/>
      <c r="L89" s="548">
        <v>46609000</v>
      </c>
    </row>
    <row r="90" spans="1:12" s="534" customFormat="1" ht="20.100000000000001" customHeight="1">
      <c r="B90" s="565" t="s">
        <v>1663</v>
      </c>
      <c r="C90" s="537"/>
      <c r="D90" s="537"/>
      <c r="F90" s="548">
        <v>657312933</v>
      </c>
      <c r="G90" s="537"/>
      <c r="H90" s="548">
        <v>307262561</v>
      </c>
      <c r="I90" s="537"/>
      <c r="J90" s="553">
        <v>669819582</v>
      </c>
      <c r="K90" s="566"/>
      <c r="L90" s="553">
        <v>314171077</v>
      </c>
    </row>
    <row r="91" spans="1:12" s="535" customFormat="1" ht="20.100000000000001" customHeight="1">
      <c r="A91" s="567" t="s">
        <v>629</v>
      </c>
      <c r="B91" s="568"/>
      <c r="C91" s="537"/>
      <c r="D91" s="537"/>
      <c r="F91" s="550">
        <f>SUM(F85:F90)</f>
        <v>2310018626</v>
      </c>
      <c r="G91" s="537"/>
      <c r="H91" s="550">
        <v>1867481358</v>
      </c>
      <c r="I91" s="567"/>
      <c r="J91" s="550">
        <f>SUM(J85:J90)</f>
        <v>2322525275</v>
      </c>
      <c r="K91" s="569"/>
      <c r="L91" s="550">
        <v>1874389874</v>
      </c>
    </row>
    <row r="92" spans="1:12" s="534" customFormat="1" ht="20.100000000000001" customHeight="1" thickBot="1">
      <c r="A92" s="544" t="s">
        <v>331</v>
      </c>
      <c r="C92" s="537"/>
      <c r="D92" s="543"/>
      <c r="F92" s="570">
        <f>SUM(F61,F91)</f>
        <v>5119465830</v>
      </c>
      <c r="G92" s="543"/>
      <c r="H92" s="570">
        <v>6062540369</v>
      </c>
      <c r="I92" s="537"/>
      <c r="J92" s="570">
        <f>SUM(J61,J91)</f>
        <v>4899375396</v>
      </c>
      <c r="K92" s="553"/>
      <c r="L92" s="570">
        <v>5911939591</v>
      </c>
    </row>
    <row r="93" spans="1:12" s="534" customFormat="1" ht="20.100000000000001" customHeight="1" thickTop="1">
      <c r="A93" s="544"/>
      <c r="C93" s="535"/>
      <c r="D93" s="543"/>
      <c r="F93" s="543"/>
      <c r="G93" s="543"/>
      <c r="H93" s="543"/>
      <c r="I93" s="535"/>
      <c r="J93" s="542"/>
    </row>
    <row r="94" spans="1:12" s="534" customFormat="1" ht="20.100000000000001" customHeight="1">
      <c r="A94" s="544"/>
      <c r="C94" s="535"/>
      <c r="D94" s="543"/>
      <c r="F94" s="543"/>
      <c r="G94" s="543"/>
      <c r="H94" s="543"/>
      <c r="I94" s="535"/>
      <c r="J94" s="542"/>
    </row>
    <row r="95" spans="1:12" ht="20.100000000000001" customHeight="1">
      <c r="J95" s="530"/>
      <c r="K95" s="541"/>
    </row>
    <row r="96" spans="1:12" ht="24" customHeight="1">
      <c r="A96" s="738" t="s">
        <v>1691</v>
      </c>
      <c r="B96" s="738"/>
      <c r="C96" s="738"/>
      <c r="E96" s="554"/>
      <c r="H96" s="742" t="s">
        <v>1690</v>
      </c>
      <c r="I96" s="742"/>
      <c r="J96" s="742"/>
      <c r="K96" s="742"/>
      <c r="L96" s="742"/>
    </row>
    <row r="97" spans="1:12" ht="24" customHeight="1">
      <c r="C97" s="716" t="s">
        <v>1694</v>
      </c>
      <c r="H97" s="740" t="s">
        <v>1697</v>
      </c>
      <c r="I97" s="740"/>
      <c r="J97" s="740"/>
      <c r="K97" s="740"/>
      <c r="L97" s="740"/>
    </row>
    <row r="98" spans="1:12" ht="20.25" customHeight="1">
      <c r="A98" s="716"/>
      <c r="H98" s="716"/>
      <c r="I98" s="716"/>
      <c r="J98" s="716"/>
      <c r="K98" s="716"/>
      <c r="L98" s="716"/>
    </row>
    <row r="99" spans="1:12" ht="15" customHeight="1"/>
  </sheetData>
  <mergeCells count="33">
    <mergeCell ref="A96:C96"/>
    <mergeCell ref="H96:L96"/>
    <mergeCell ref="H97:L97"/>
    <mergeCell ref="A69:L69"/>
    <mergeCell ref="A70:L70"/>
    <mergeCell ref="A71:L71"/>
    <mergeCell ref="A72:L72"/>
    <mergeCell ref="A74:L74"/>
    <mergeCell ref="F76:H76"/>
    <mergeCell ref="J76:L76"/>
    <mergeCell ref="F75:L75"/>
    <mergeCell ref="H66:L66"/>
    <mergeCell ref="J8:L8"/>
    <mergeCell ref="F8:H8"/>
    <mergeCell ref="A38:L38"/>
    <mergeCell ref="A40:L40"/>
    <mergeCell ref="F42:H42"/>
    <mergeCell ref="J42:L42"/>
    <mergeCell ref="A37:L37"/>
    <mergeCell ref="H29:L29"/>
    <mergeCell ref="H30:L30"/>
    <mergeCell ref="A65:C65"/>
    <mergeCell ref="H65:L65"/>
    <mergeCell ref="F41:L41"/>
    <mergeCell ref="A1:L1"/>
    <mergeCell ref="A6:L6"/>
    <mergeCell ref="A35:L35"/>
    <mergeCell ref="A36:L36"/>
    <mergeCell ref="A29:C29"/>
    <mergeCell ref="A2:L2"/>
    <mergeCell ref="A3:L3"/>
    <mergeCell ref="A4:L4"/>
    <mergeCell ref="F7:L7"/>
  </mergeCells>
  <phoneticPr fontId="2" type="noConversion"/>
  <printOptions horizontalCentered="1"/>
  <pageMargins left="0.94488188976377963" right="0.31496062992125984" top="0.82677165354330717" bottom="1.1811023622047245" header="0.51181102362204722" footer="1.1811023622047245"/>
  <pageSetup paperSize="9" orientation="portrait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9"/>
  <sheetViews>
    <sheetView workbookViewId="0"/>
  </sheetViews>
  <sheetFormatPr defaultRowHeight="20.25"/>
  <cols>
    <col min="1" max="1" width="3.85546875" style="335" customWidth="1"/>
    <col min="2" max="2" width="12.7109375" style="335" customWidth="1"/>
    <col min="3" max="3" width="1.42578125" style="335" customWidth="1"/>
    <col min="4" max="4" width="13.7109375" style="335" customWidth="1"/>
    <col min="5" max="5" width="1.42578125" style="335" customWidth="1"/>
    <col min="6" max="6" width="14.7109375" style="335" customWidth="1"/>
    <col min="7" max="7" width="1.85546875" style="335" customWidth="1"/>
    <col min="8" max="8" width="12.85546875" style="335" customWidth="1"/>
    <col min="9" max="9" width="1.42578125" style="335" customWidth="1"/>
    <col min="10" max="10" width="14.28515625" style="335" customWidth="1"/>
    <col min="11" max="11" width="1.42578125" style="337" customWidth="1"/>
    <col min="12" max="12" width="14.28515625" style="335" customWidth="1"/>
    <col min="13" max="14" width="14.5703125" style="352" bestFit="1" customWidth="1"/>
    <col min="15" max="15" width="10.28515625" style="335" bestFit="1" customWidth="1"/>
    <col min="16" max="16384" width="9.140625" style="335"/>
  </cols>
  <sheetData>
    <row r="1" spans="1:12" ht="21">
      <c r="B1" s="336" t="s">
        <v>51</v>
      </c>
    </row>
    <row r="2" spans="1:12" ht="21">
      <c r="B2" s="336" t="s">
        <v>52</v>
      </c>
    </row>
    <row r="3" spans="1:12" ht="21">
      <c r="B3" s="336" t="s">
        <v>260</v>
      </c>
    </row>
    <row r="4" spans="1:12" ht="21">
      <c r="B4" s="336" t="s">
        <v>53</v>
      </c>
    </row>
    <row r="6" spans="1:12">
      <c r="A6" s="391" t="s">
        <v>54</v>
      </c>
      <c r="B6" s="392" t="s">
        <v>55</v>
      </c>
      <c r="C6" s="374"/>
      <c r="D6" s="374"/>
      <c r="E6" s="374"/>
      <c r="F6" s="374"/>
      <c r="G6" s="374"/>
      <c r="H6" s="374"/>
      <c r="I6" s="374"/>
      <c r="J6" s="374"/>
      <c r="K6" s="371"/>
      <c r="L6" s="374"/>
    </row>
    <row r="7" spans="1:12">
      <c r="A7" s="374"/>
      <c r="B7" s="374"/>
      <c r="C7" s="374"/>
      <c r="D7" s="374"/>
      <c r="E7" s="374"/>
      <c r="F7" s="374"/>
      <c r="G7" s="374"/>
      <c r="H7" s="374"/>
      <c r="I7" s="374"/>
      <c r="J7" s="374"/>
      <c r="K7" s="371"/>
      <c r="L7" s="374"/>
    </row>
    <row r="8" spans="1:12" ht="62.25" customHeight="1">
      <c r="A8" s="374"/>
      <c r="B8" s="743" t="s">
        <v>56</v>
      </c>
      <c r="C8" s="743"/>
      <c r="D8" s="743"/>
      <c r="E8" s="743"/>
      <c r="F8" s="743"/>
      <c r="G8" s="743"/>
      <c r="H8" s="743"/>
      <c r="I8" s="743"/>
      <c r="J8" s="743"/>
      <c r="K8" s="743"/>
      <c r="L8" s="743"/>
    </row>
    <row r="9" spans="1:12">
      <c r="A9" s="374"/>
      <c r="B9" s="374"/>
      <c r="C9" s="374"/>
      <c r="D9" s="374"/>
      <c r="E9" s="374"/>
      <c r="F9" s="374"/>
      <c r="G9" s="374"/>
      <c r="H9" s="374"/>
      <c r="I9" s="374"/>
      <c r="J9" s="374"/>
      <c r="K9" s="371"/>
      <c r="L9" s="374"/>
    </row>
    <row r="10" spans="1:12" ht="60.75" customHeight="1">
      <c r="A10" s="374"/>
      <c r="B10" s="743" t="s">
        <v>57</v>
      </c>
      <c r="C10" s="743"/>
      <c r="D10" s="743"/>
      <c r="E10" s="743"/>
      <c r="F10" s="743"/>
      <c r="G10" s="743"/>
      <c r="H10" s="743"/>
      <c r="I10" s="743"/>
      <c r="J10" s="743"/>
      <c r="K10" s="743"/>
      <c r="L10" s="743"/>
    </row>
    <row r="11" spans="1:12">
      <c r="A11" s="374"/>
      <c r="B11" s="374"/>
      <c r="C11" s="374"/>
      <c r="D11" s="374"/>
      <c r="E11" s="374"/>
      <c r="F11" s="374"/>
      <c r="G11" s="374"/>
      <c r="H11" s="374"/>
      <c r="I11" s="374"/>
      <c r="J11" s="374"/>
      <c r="K11" s="371"/>
      <c r="L11" s="374"/>
    </row>
    <row r="12" spans="1:12" ht="61.5" customHeight="1">
      <c r="A12" s="374"/>
      <c r="B12" s="743" t="s">
        <v>58</v>
      </c>
      <c r="C12" s="743"/>
      <c r="D12" s="743"/>
      <c r="E12" s="743"/>
      <c r="F12" s="743"/>
      <c r="G12" s="743"/>
      <c r="H12" s="743"/>
      <c r="I12" s="743"/>
      <c r="J12" s="743"/>
      <c r="K12" s="743"/>
      <c r="L12" s="743"/>
    </row>
    <row r="13" spans="1:12">
      <c r="A13" s="374"/>
      <c r="B13" s="374"/>
      <c r="C13" s="374"/>
      <c r="D13" s="374"/>
      <c r="E13" s="374"/>
      <c r="F13" s="374"/>
      <c r="G13" s="374"/>
      <c r="H13" s="374"/>
      <c r="I13" s="374"/>
      <c r="J13" s="374"/>
      <c r="K13" s="371"/>
      <c r="L13" s="374"/>
    </row>
    <row r="14" spans="1:12" ht="40.5" customHeight="1">
      <c r="A14" s="374"/>
      <c r="B14" s="743" t="s">
        <v>59</v>
      </c>
      <c r="C14" s="743"/>
      <c r="D14" s="743"/>
      <c r="E14" s="743"/>
      <c r="F14" s="743"/>
      <c r="G14" s="743"/>
      <c r="H14" s="743"/>
      <c r="I14" s="743"/>
      <c r="J14" s="743"/>
      <c r="K14" s="743"/>
      <c r="L14" s="743"/>
    </row>
    <row r="15" spans="1:12">
      <c r="A15" s="374"/>
      <c r="B15" s="6"/>
      <c r="C15" s="6"/>
      <c r="D15" s="6"/>
      <c r="E15" s="6"/>
      <c r="F15" s="6"/>
      <c r="G15" s="6"/>
      <c r="H15" s="6"/>
      <c r="I15" s="6"/>
      <c r="J15" s="6"/>
      <c r="K15" s="447"/>
      <c r="L15" s="6"/>
    </row>
    <row r="16" spans="1:12">
      <c r="A16" s="374"/>
      <c r="B16" s="392" t="s">
        <v>60</v>
      </c>
      <c r="C16" s="374"/>
      <c r="D16" s="374"/>
      <c r="E16" s="374"/>
      <c r="F16" s="374"/>
      <c r="G16" s="374"/>
      <c r="H16" s="374"/>
      <c r="I16" s="374"/>
      <c r="J16" s="374"/>
      <c r="K16" s="371"/>
      <c r="L16" s="374"/>
    </row>
    <row r="17" spans="1:12">
      <c r="A17" s="374"/>
      <c r="B17" s="6"/>
      <c r="C17" s="6"/>
      <c r="D17" s="6"/>
      <c r="E17" s="6"/>
      <c r="F17" s="6"/>
      <c r="G17" s="6"/>
      <c r="H17" s="6"/>
      <c r="I17" s="6"/>
      <c r="J17" s="6"/>
      <c r="K17" s="447"/>
      <c r="L17" s="6"/>
    </row>
    <row r="18" spans="1:12" ht="99.75" customHeight="1">
      <c r="A18" s="374"/>
      <c r="B18" s="743" t="s">
        <v>61</v>
      </c>
      <c r="C18" s="743"/>
      <c r="D18" s="743"/>
      <c r="E18" s="743"/>
      <c r="F18" s="743"/>
      <c r="G18" s="743"/>
      <c r="H18" s="743"/>
      <c r="I18" s="743"/>
      <c r="J18" s="743"/>
      <c r="K18" s="743"/>
      <c r="L18" s="743"/>
    </row>
    <row r="19" spans="1:12">
      <c r="A19" s="374"/>
      <c r="B19" s="6"/>
      <c r="C19" s="6"/>
      <c r="D19" s="6"/>
      <c r="E19" s="6"/>
      <c r="F19" s="6"/>
      <c r="G19" s="6"/>
      <c r="H19" s="6"/>
      <c r="I19" s="6"/>
      <c r="J19" s="6"/>
      <c r="K19" s="447"/>
      <c r="L19" s="6"/>
    </row>
    <row r="20" spans="1:12" ht="62.25" customHeight="1">
      <c r="A20" s="374"/>
      <c r="B20" s="743" t="s">
        <v>62</v>
      </c>
      <c r="C20" s="743"/>
      <c r="D20" s="743"/>
      <c r="E20" s="743"/>
      <c r="F20" s="743"/>
      <c r="G20" s="743"/>
      <c r="H20" s="743"/>
      <c r="I20" s="743"/>
      <c r="J20" s="743"/>
      <c r="K20" s="743"/>
      <c r="L20" s="743"/>
    </row>
    <row r="21" spans="1:12">
      <c r="A21" s="374"/>
      <c r="B21" s="6"/>
      <c r="C21" s="6"/>
      <c r="D21" s="6"/>
      <c r="E21" s="6"/>
      <c r="F21" s="6"/>
      <c r="G21" s="6"/>
      <c r="H21" s="6"/>
      <c r="I21" s="6"/>
      <c r="J21" s="6"/>
      <c r="K21" s="447"/>
      <c r="L21" s="6"/>
    </row>
    <row r="22" spans="1:12">
      <c r="A22" s="374"/>
      <c r="B22" s="448" t="s">
        <v>63</v>
      </c>
      <c r="C22" s="374"/>
      <c r="D22" s="374"/>
      <c r="E22" s="374"/>
      <c r="F22" s="374"/>
      <c r="G22" s="374"/>
      <c r="H22" s="374"/>
      <c r="I22" s="374"/>
      <c r="J22" s="374"/>
      <c r="K22" s="371"/>
      <c r="L22" s="374"/>
    </row>
    <row r="23" spans="1:12" ht="60.75" customHeight="1">
      <c r="A23" s="374"/>
      <c r="B23" s="743" t="s">
        <v>64</v>
      </c>
      <c r="C23" s="743"/>
      <c r="D23" s="743"/>
      <c r="E23" s="743"/>
      <c r="F23" s="743"/>
      <c r="G23" s="743"/>
      <c r="H23" s="743"/>
      <c r="I23" s="743"/>
      <c r="J23" s="743"/>
      <c r="K23" s="743"/>
      <c r="L23" s="743"/>
    </row>
    <row r="24" spans="1:12">
      <c r="A24" s="374"/>
      <c r="B24" s="448" t="s">
        <v>65</v>
      </c>
      <c r="C24" s="374"/>
      <c r="D24" s="374"/>
      <c r="E24" s="374"/>
      <c r="F24" s="374"/>
      <c r="G24" s="374"/>
      <c r="H24" s="374"/>
      <c r="I24" s="374"/>
      <c r="J24" s="374"/>
      <c r="K24" s="371"/>
      <c r="L24" s="374"/>
    </row>
    <row r="25" spans="1:12" ht="62.25" customHeight="1">
      <c r="A25" s="374"/>
      <c r="B25" s="743" t="s">
        <v>69</v>
      </c>
      <c r="C25" s="743"/>
      <c r="D25" s="743"/>
      <c r="E25" s="743"/>
      <c r="F25" s="743"/>
      <c r="G25" s="743"/>
      <c r="H25" s="743"/>
      <c r="I25" s="743"/>
      <c r="J25" s="743"/>
      <c r="K25" s="743"/>
      <c r="L25" s="743"/>
    </row>
    <row r="26" spans="1:12">
      <c r="A26" s="374"/>
      <c r="B26" s="6"/>
      <c r="C26" s="6"/>
      <c r="D26" s="6"/>
      <c r="E26" s="6"/>
      <c r="F26" s="6"/>
      <c r="G26" s="6"/>
      <c r="H26" s="6"/>
      <c r="I26" s="6"/>
      <c r="J26" s="6"/>
      <c r="K26" s="447"/>
      <c r="L26" s="6"/>
    </row>
    <row r="27" spans="1:12" ht="64.5" customHeight="1">
      <c r="A27" s="374"/>
      <c r="B27" s="743" t="s">
        <v>70</v>
      </c>
      <c r="C27" s="743"/>
      <c r="D27" s="743"/>
      <c r="E27" s="743"/>
      <c r="F27" s="743"/>
      <c r="G27" s="743"/>
      <c r="H27" s="743"/>
      <c r="I27" s="743"/>
      <c r="J27" s="743"/>
      <c r="K27" s="743"/>
      <c r="L27" s="743"/>
    </row>
    <row r="28" spans="1:12">
      <c r="A28" s="396"/>
      <c r="B28" s="396"/>
      <c r="C28" s="396"/>
      <c r="D28" s="396"/>
      <c r="E28" s="396"/>
      <c r="F28" s="396"/>
      <c r="G28" s="396"/>
      <c r="H28" s="396"/>
      <c r="I28" s="396"/>
      <c r="J28" s="396"/>
      <c r="K28" s="397"/>
      <c r="L28" s="396"/>
    </row>
    <row r="29" spans="1:12">
      <c r="A29" s="394" t="s">
        <v>71</v>
      </c>
      <c r="B29" s="395" t="s">
        <v>72</v>
      </c>
      <c r="C29" s="396"/>
      <c r="D29" s="396"/>
      <c r="E29" s="396"/>
      <c r="F29" s="396"/>
      <c r="G29" s="396"/>
      <c r="H29" s="396"/>
      <c r="I29" s="396"/>
      <c r="J29" s="396"/>
      <c r="K29" s="397"/>
      <c r="L29" s="396"/>
    </row>
    <row r="30" spans="1:12">
      <c r="A30" s="396"/>
      <c r="B30" s="396"/>
      <c r="C30" s="396"/>
      <c r="D30" s="396"/>
      <c r="E30" s="396"/>
      <c r="F30" s="396"/>
      <c r="G30" s="396"/>
      <c r="H30" s="396"/>
      <c r="I30" s="396"/>
      <c r="J30" s="396"/>
      <c r="K30" s="397"/>
      <c r="L30" s="396"/>
    </row>
    <row r="31" spans="1:12" ht="41.25" customHeight="1">
      <c r="A31" s="396"/>
      <c r="B31" s="752" t="s">
        <v>73</v>
      </c>
      <c r="C31" s="752"/>
      <c r="D31" s="752"/>
      <c r="E31" s="752"/>
      <c r="F31" s="752"/>
      <c r="G31" s="752"/>
      <c r="H31" s="752"/>
      <c r="I31" s="752"/>
      <c r="J31" s="752"/>
      <c r="K31" s="752"/>
      <c r="L31" s="752"/>
    </row>
    <row r="32" spans="1:12">
      <c r="A32" s="396"/>
      <c r="B32" s="396"/>
      <c r="C32" s="396"/>
      <c r="D32" s="396"/>
      <c r="E32" s="396"/>
      <c r="F32" s="396"/>
      <c r="G32" s="396"/>
      <c r="H32" s="396"/>
      <c r="I32" s="396"/>
      <c r="J32" s="396"/>
      <c r="K32" s="397"/>
      <c r="L32" s="396"/>
    </row>
    <row r="33" spans="1:12">
      <c r="A33" s="396"/>
      <c r="B33" s="753" t="s">
        <v>74</v>
      </c>
      <c r="C33" s="753"/>
      <c r="D33" s="753"/>
      <c r="E33" s="753"/>
      <c r="F33" s="753"/>
      <c r="G33" s="753"/>
      <c r="H33" s="753"/>
      <c r="I33" s="753"/>
      <c r="J33" s="753"/>
      <c r="K33" s="753"/>
      <c r="L33" s="753"/>
    </row>
    <row r="34" spans="1:12">
      <c r="A34" s="396"/>
      <c r="B34" s="2"/>
      <c r="C34" s="2"/>
      <c r="D34" s="2"/>
      <c r="E34" s="2"/>
      <c r="F34" s="2"/>
      <c r="G34" s="2"/>
      <c r="H34" s="2"/>
      <c r="I34" s="2"/>
      <c r="J34" s="2"/>
      <c r="K34" s="398"/>
      <c r="L34" s="2"/>
    </row>
    <row r="35" spans="1:12" ht="20.25" customHeight="1">
      <c r="A35" s="396"/>
      <c r="B35" s="396"/>
      <c r="C35" s="396"/>
      <c r="D35" s="396"/>
      <c r="E35" s="396"/>
      <c r="F35" s="396"/>
      <c r="G35" s="396"/>
      <c r="H35" s="396"/>
      <c r="I35" s="396"/>
      <c r="J35" s="751" t="s">
        <v>75</v>
      </c>
      <c r="K35" s="751"/>
      <c r="L35" s="751"/>
    </row>
    <row r="36" spans="1:12">
      <c r="A36" s="396"/>
      <c r="B36" s="396"/>
      <c r="C36" s="396"/>
      <c r="D36" s="396"/>
      <c r="E36" s="396"/>
      <c r="F36" s="396"/>
      <c r="G36" s="396"/>
      <c r="H36" s="396"/>
      <c r="I36" s="396"/>
      <c r="J36" s="354" t="s">
        <v>76</v>
      </c>
      <c r="K36" s="355"/>
      <c r="L36" s="354" t="s">
        <v>77</v>
      </c>
    </row>
    <row r="37" spans="1:12" ht="21">
      <c r="A37" s="396"/>
      <c r="B37" s="399" t="s">
        <v>341</v>
      </c>
      <c r="C37" s="396"/>
      <c r="D37" s="396"/>
      <c r="E37" s="396"/>
      <c r="F37" s="396"/>
      <c r="G37" s="396"/>
      <c r="H37" s="396"/>
      <c r="I37" s="396"/>
      <c r="J37" s="356"/>
      <c r="K37" s="357"/>
      <c r="L37" s="356"/>
    </row>
    <row r="38" spans="1:12">
      <c r="A38" s="396"/>
      <c r="B38" s="396" t="s">
        <v>78</v>
      </c>
      <c r="C38" s="396"/>
      <c r="D38" s="396"/>
      <c r="E38" s="396"/>
      <c r="F38" s="396"/>
      <c r="G38" s="396"/>
      <c r="H38" s="396"/>
      <c r="I38" s="396"/>
      <c r="J38" s="358">
        <v>20963</v>
      </c>
      <c r="K38" s="359"/>
      <c r="L38" s="358">
        <v>4384</v>
      </c>
    </row>
    <row r="39" spans="1:12">
      <c r="A39" s="396"/>
      <c r="B39" s="396" t="s">
        <v>79</v>
      </c>
      <c r="C39" s="396"/>
      <c r="D39" s="396"/>
      <c r="E39" s="396"/>
      <c r="F39" s="396"/>
      <c r="G39" s="396"/>
      <c r="H39" s="396"/>
      <c r="I39" s="396"/>
      <c r="J39" s="358">
        <v>20963</v>
      </c>
      <c r="K39" s="359"/>
      <c r="L39" s="358">
        <v>4384</v>
      </c>
    </row>
    <row r="40" spans="1:12">
      <c r="A40" s="396"/>
      <c r="B40" s="396"/>
      <c r="C40" s="396"/>
      <c r="D40" s="396"/>
      <c r="E40" s="396"/>
      <c r="F40" s="396"/>
      <c r="G40" s="396"/>
      <c r="H40" s="396"/>
      <c r="I40" s="396"/>
      <c r="J40" s="396"/>
      <c r="K40" s="397"/>
      <c r="L40" s="396"/>
    </row>
    <row r="41" spans="1:12">
      <c r="A41" s="396"/>
      <c r="B41" s="396"/>
      <c r="C41" s="396"/>
      <c r="D41" s="396"/>
      <c r="E41" s="396"/>
      <c r="F41" s="396"/>
      <c r="G41" s="396"/>
      <c r="H41" s="396"/>
      <c r="I41" s="396"/>
      <c r="J41" s="754" t="s">
        <v>75</v>
      </c>
      <c r="K41" s="754"/>
      <c r="L41" s="754"/>
    </row>
    <row r="42" spans="1:12">
      <c r="A42" s="396"/>
      <c r="B42" s="396"/>
      <c r="C42" s="396"/>
      <c r="D42" s="396"/>
      <c r="E42" s="396"/>
      <c r="F42" s="396"/>
      <c r="G42" s="396"/>
      <c r="H42" s="396"/>
      <c r="I42" s="396"/>
      <c r="J42" s="755" t="s">
        <v>80</v>
      </c>
      <c r="K42" s="755"/>
      <c r="L42" s="755"/>
    </row>
    <row r="43" spans="1:12">
      <c r="A43" s="396"/>
      <c r="B43" s="396"/>
      <c r="C43" s="396"/>
      <c r="D43" s="396"/>
      <c r="E43" s="396"/>
      <c r="F43" s="396"/>
      <c r="G43" s="396"/>
      <c r="H43" s="396"/>
      <c r="I43" s="396"/>
      <c r="J43" s="754" t="s">
        <v>261</v>
      </c>
      <c r="K43" s="754"/>
      <c r="L43" s="754"/>
    </row>
    <row r="44" spans="1:12" ht="21">
      <c r="A44" s="396"/>
      <c r="B44" s="399" t="s">
        <v>342</v>
      </c>
      <c r="C44" s="396"/>
      <c r="D44" s="396"/>
      <c r="E44" s="396"/>
      <c r="F44" s="396"/>
      <c r="G44" s="396"/>
      <c r="H44" s="396"/>
      <c r="I44" s="396"/>
      <c r="J44" s="755"/>
      <c r="K44" s="755"/>
      <c r="L44" s="755"/>
    </row>
    <row r="45" spans="1:12">
      <c r="A45" s="396"/>
      <c r="B45" s="396" t="s">
        <v>81</v>
      </c>
      <c r="C45" s="396"/>
      <c r="D45" s="396"/>
      <c r="E45" s="396"/>
      <c r="F45" s="396"/>
      <c r="G45" s="396"/>
      <c r="H45" s="396"/>
      <c r="I45" s="396"/>
      <c r="J45" s="746">
        <v>973</v>
      </c>
      <c r="K45" s="746"/>
      <c r="L45" s="746"/>
    </row>
    <row r="46" spans="1:12">
      <c r="A46" s="396"/>
      <c r="B46" s="396" t="s">
        <v>82</v>
      </c>
      <c r="C46" s="396"/>
      <c r="D46" s="396"/>
      <c r="E46" s="396"/>
      <c r="F46" s="396"/>
      <c r="G46" s="396"/>
      <c r="H46" s="396"/>
      <c r="I46" s="396"/>
      <c r="J46" s="747">
        <v>0.5</v>
      </c>
      <c r="K46" s="747"/>
      <c r="L46" s="747"/>
    </row>
    <row r="47" spans="1:12">
      <c r="A47" s="396"/>
      <c r="B47" s="396"/>
      <c r="C47" s="396"/>
      <c r="D47" s="396"/>
      <c r="E47" s="396"/>
      <c r="F47" s="396"/>
      <c r="G47" s="396"/>
      <c r="H47" s="396"/>
      <c r="I47" s="396"/>
      <c r="J47" s="396"/>
      <c r="K47" s="397"/>
      <c r="L47" s="396"/>
    </row>
    <row r="48" spans="1:12">
      <c r="A48" s="394" t="s">
        <v>83</v>
      </c>
      <c r="B48" s="395" t="s">
        <v>84</v>
      </c>
      <c r="C48" s="396"/>
      <c r="D48" s="396"/>
      <c r="E48" s="396"/>
      <c r="F48" s="396"/>
      <c r="G48" s="396"/>
      <c r="H48" s="396"/>
      <c r="I48" s="396"/>
      <c r="J48" s="396"/>
      <c r="K48" s="396"/>
      <c r="L48" s="396"/>
    </row>
    <row r="49" spans="1:12">
      <c r="A49" s="396"/>
      <c r="B49" s="394"/>
      <c r="C49" s="395"/>
      <c r="D49" s="396"/>
      <c r="E49" s="396"/>
      <c r="F49" s="396"/>
      <c r="G49" s="396"/>
      <c r="H49" s="396"/>
      <c r="I49" s="396"/>
      <c r="J49" s="751" t="s">
        <v>347</v>
      </c>
      <c r="K49" s="751"/>
      <c r="L49" s="751"/>
    </row>
    <row r="50" spans="1:12">
      <c r="A50" s="396"/>
      <c r="B50" s="396"/>
      <c r="C50" s="396"/>
      <c r="D50" s="396"/>
      <c r="E50" s="396"/>
      <c r="F50" s="396"/>
      <c r="G50" s="396"/>
      <c r="H50" s="396"/>
      <c r="I50" s="396"/>
      <c r="J50" s="354" t="s">
        <v>50</v>
      </c>
      <c r="K50" s="360"/>
      <c r="L50" s="354" t="s">
        <v>76</v>
      </c>
    </row>
    <row r="51" spans="1:12">
      <c r="A51" s="396"/>
      <c r="B51" s="396" t="s">
        <v>86</v>
      </c>
      <c r="C51" s="396"/>
      <c r="D51" s="396"/>
      <c r="E51" s="396"/>
      <c r="F51" s="396"/>
      <c r="G51" s="396"/>
      <c r="H51" s="396"/>
      <c r="I51" s="396"/>
      <c r="J51" s="361">
        <v>964189387</v>
      </c>
      <c r="K51" s="362"/>
      <c r="L51" s="361">
        <v>686399387</v>
      </c>
    </row>
    <row r="52" spans="1:12">
      <c r="A52" s="396"/>
      <c r="B52" s="396" t="s">
        <v>87</v>
      </c>
      <c r="C52" s="396"/>
      <c r="D52" s="396"/>
      <c r="E52" s="396"/>
      <c r="F52" s="396"/>
      <c r="G52" s="396"/>
      <c r="H52" s="396"/>
      <c r="I52" s="396"/>
      <c r="J52" s="361">
        <v>1614509503</v>
      </c>
      <c r="K52" s="362"/>
      <c r="L52" s="361">
        <v>1526910222</v>
      </c>
    </row>
    <row r="53" spans="1:12">
      <c r="A53" s="396"/>
      <c r="B53" s="396" t="s">
        <v>88</v>
      </c>
      <c r="C53" s="396"/>
      <c r="D53" s="396"/>
      <c r="E53" s="396"/>
      <c r="F53" s="396"/>
      <c r="G53" s="396"/>
      <c r="H53" s="396"/>
      <c r="I53" s="396"/>
      <c r="J53" s="361">
        <v>7373214</v>
      </c>
      <c r="K53" s="362"/>
      <c r="L53" s="361">
        <v>4835290</v>
      </c>
    </row>
    <row r="54" spans="1:12">
      <c r="A54" s="396"/>
      <c r="B54" s="396" t="s">
        <v>89</v>
      </c>
      <c r="C54" s="396"/>
      <c r="D54" s="396"/>
      <c r="E54" s="396"/>
      <c r="F54" s="396"/>
      <c r="G54" s="396"/>
      <c r="H54" s="396"/>
      <c r="I54" s="396"/>
      <c r="J54" s="363">
        <v>64507654</v>
      </c>
      <c r="K54" s="362"/>
      <c r="L54" s="363">
        <v>53985486</v>
      </c>
    </row>
    <row r="55" spans="1:12">
      <c r="A55" s="396"/>
      <c r="B55" s="396" t="s">
        <v>90</v>
      </c>
      <c r="C55" s="396"/>
      <c r="D55" s="396"/>
      <c r="E55" s="396"/>
      <c r="F55" s="396"/>
      <c r="G55" s="396"/>
      <c r="H55" s="396"/>
      <c r="I55" s="396"/>
      <c r="J55" s="361">
        <f>SUM(J51:J54)</f>
        <v>2650579758</v>
      </c>
      <c r="K55" s="362"/>
      <c r="L55" s="361">
        <f>SUM(L51:L54)</f>
        <v>2272130385</v>
      </c>
    </row>
    <row r="56" spans="1:12">
      <c r="A56" s="396"/>
      <c r="B56" s="396" t="s">
        <v>91</v>
      </c>
      <c r="C56" s="396"/>
      <c r="D56" s="396"/>
      <c r="E56" s="396"/>
      <c r="F56" s="396"/>
      <c r="G56" s="396"/>
      <c r="H56" s="396"/>
      <c r="I56" s="396"/>
      <c r="J56" s="364">
        <v>-1360033467</v>
      </c>
      <c r="K56" s="362"/>
      <c r="L56" s="364">
        <v>-993767275</v>
      </c>
    </row>
    <row r="57" spans="1:12" ht="21" thickBot="1">
      <c r="A57" s="396"/>
      <c r="B57" s="396" t="s">
        <v>92</v>
      </c>
      <c r="C57" s="396"/>
      <c r="D57" s="396"/>
      <c r="E57" s="396"/>
      <c r="F57" s="396"/>
      <c r="G57" s="396"/>
      <c r="H57" s="396"/>
      <c r="I57" s="396"/>
      <c r="J57" s="365">
        <f>SUM(J55:J56)</f>
        <v>1290546291</v>
      </c>
      <c r="K57" s="362"/>
      <c r="L57" s="365">
        <f>SUM(L55:L56)</f>
        <v>1278363110</v>
      </c>
    </row>
    <row r="58" spans="1:12" ht="21" thickTop="1">
      <c r="A58" s="396"/>
      <c r="B58" s="396"/>
      <c r="C58" s="396"/>
      <c r="D58" s="396"/>
      <c r="E58" s="396"/>
      <c r="F58" s="396"/>
      <c r="G58" s="396"/>
      <c r="H58" s="396"/>
      <c r="I58" s="396"/>
      <c r="J58" s="396"/>
      <c r="K58" s="397"/>
      <c r="L58" s="396"/>
    </row>
    <row r="59" spans="1:12" ht="41.25" customHeight="1">
      <c r="A59" s="396"/>
      <c r="B59" s="752" t="s">
        <v>262</v>
      </c>
      <c r="C59" s="752"/>
      <c r="D59" s="752"/>
      <c r="E59" s="752"/>
      <c r="F59" s="752"/>
      <c r="G59" s="752"/>
      <c r="H59" s="752"/>
      <c r="I59" s="752"/>
      <c r="J59" s="752"/>
      <c r="K59" s="752"/>
      <c r="L59" s="752"/>
    </row>
    <row r="60" spans="1:12">
      <c r="A60" s="396"/>
      <c r="B60" s="396"/>
      <c r="C60" s="396"/>
      <c r="D60" s="396"/>
      <c r="E60" s="396"/>
      <c r="F60" s="396"/>
      <c r="G60" s="396"/>
      <c r="H60" s="396"/>
      <c r="I60" s="396"/>
      <c r="J60" s="396"/>
      <c r="K60" s="397"/>
      <c r="L60" s="396"/>
    </row>
    <row r="61" spans="1:12" ht="41.25" customHeight="1">
      <c r="A61" s="396"/>
      <c r="B61" s="752" t="s">
        <v>276</v>
      </c>
      <c r="C61" s="752"/>
      <c r="D61" s="752"/>
      <c r="E61" s="752"/>
      <c r="F61" s="752"/>
      <c r="G61" s="752"/>
      <c r="H61" s="752"/>
      <c r="I61" s="752"/>
      <c r="J61" s="752"/>
      <c r="K61" s="752"/>
      <c r="L61" s="752"/>
    </row>
    <row r="62" spans="1:12">
      <c r="A62" s="396"/>
      <c r="B62" s="396"/>
      <c r="C62" s="396"/>
      <c r="D62" s="396"/>
      <c r="E62" s="396"/>
      <c r="F62" s="396"/>
      <c r="G62" s="396"/>
      <c r="H62" s="396"/>
      <c r="I62" s="396"/>
      <c r="J62" s="396"/>
      <c r="K62" s="397"/>
      <c r="L62" s="396"/>
    </row>
    <row r="63" spans="1:12">
      <c r="A63" s="396"/>
      <c r="B63" s="753" t="s">
        <v>263</v>
      </c>
      <c r="C63" s="753"/>
      <c r="D63" s="753"/>
      <c r="E63" s="753"/>
      <c r="F63" s="753"/>
      <c r="G63" s="753"/>
      <c r="H63" s="753"/>
      <c r="I63" s="753"/>
      <c r="J63" s="753"/>
      <c r="K63" s="753"/>
      <c r="L63" s="753"/>
    </row>
    <row r="64" spans="1:12">
      <c r="A64" s="396"/>
      <c r="B64" s="396"/>
      <c r="C64" s="396"/>
      <c r="D64" s="396"/>
      <c r="E64" s="396"/>
      <c r="F64" s="396"/>
      <c r="G64" s="396"/>
      <c r="H64" s="396"/>
      <c r="I64" s="396"/>
      <c r="J64" s="396"/>
      <c r="K64" s="397"/>
      <c r="L64" s="397"/>
    </row>
    <row r="65" spans="1:16">
      <c r="A65" s="396"/>
      <c r="B65" s="396"/>
      <c r="C65" s="396"/>
      <c r="D65" s="396"/>
      <c r="E65" s="396"/>
      <c r="F65" s="396"/>
      <c r="G65" s="396"/>
      <c r="H65" s="396"/>
      <c r="I65" s="396"/>
      <c r="J65" s="396"/>
      <c r="K65" s="397"/>
      <c r="L65" s="8" t="s">
        <v>347</v>
      </c>
    </row>
    <row r="66" spans="1:16">
      <c r="A66" s="396"/>
      <c r="B66" s="396" t="s">
        <v>93</v>
      </c>
      <c r="C66" s="396"/>
      <c r="D66" s="396"/>
      <c r="E66" s="396"/>
      <c r="F66" s="396"/>
      <c r="G66" s="396"/>
      <c r="H66" s="396"/>
      <c r="I66" s="396"/>
      <c r="J66" s="396"/>
      <c r="K66" s="397"/>
      <c r="L66" s="366">
        <v>1278363110</v>
      </c>
    </row>
    <row r="67" spans="1:16">
      <c r="A67" s="396"/>
      <c r="B67" s="400" t="s">
        <v>94</v>
      </c>
      <c r="C67" s="396"/>
      <c r="D67" s="396"/>
      <c r="E67" s="396"/>
      <c r="F67" s="396"/>
      <c r="G67" s="396"/>
      <c r="H67" s="396"/>
      <c r="I67" s="396"/>
      <c r="J67" s="396"/>
      <c r="K67" s="397"/>
      <c r="L67" s="366">
        <v>378449373</v>
      </c>
    </row>
    <row r="68" spans="1:16">
      <c r="A68" s="396"/>
      <c r="B68" s="400" t="s">
        <v>95</v>
      </c>
      <c r="C68" s="396"/>
      <c r="D68" s="396"/>
      <c r="E68" s="396"/>
      <c r="F68" s="396"/>
      <c r="G68" s="396"/>
      <c r="H68" s="396"/>
      <c r="I68" s="396"/>
      <c r="J68" s="396"/>
      <c r="K68" s="397"/>
      <c r="L68" s="364">
        <v>-366266192</v>
      </c>
    </row>
    <row r="69" spans="1:16" ht="21" thickBot="1">
      <c r="A69" s="396"/>
      <c r="B69" s="396" t="s">
        <v>264</v>
      </c>
      <c r="C69" s="396"/>
      <c r="D69" s="396"/>
      <c r="E69" s="396"/>
      <c r="F69" s="396"/>
      <c r="G69" s="396"/>
      <c r="H69" s="396"/>
      <c r="I69" s="396"/>
      <c r="J69" s="396"/>
      <c r="K69" s="397"/>
      <c r="L69" s="367">
        <f>SUM(L66:L68)</f>
        <v>1290546291</v>
      </c>
    </row>
    <row r="70" spans="1:16" ht="21" thickTop="1">
      <c r="A70" s="396"/>
      <c r="B70" s="396"/>
      <c r="C70" s="396"/>
      <c r="D70" s="396"/>
      <c r="E70" s="396"/>
      <c r="F70" s="396"/>
      <c r="G70" s="396"/>
      <c r="H70" s="396"/>
      <c r="I70" s="396"/>
      <c r="J70" s="396"/>
      <c r="K70" s="397"/>
      <c r="L70" s="396"/>
    </row>
    <row r="71" spans="1:16">
      <c r="A71" s="394" t="s">
        <v>96</v>
      </c>
      <c r="B71" s="395" t="s">
        <v>340</v>
      </c>
      <c r="C71" s="396"/>
      <c r="D71" s="396"/>
      <c r="E71" s="396"/>
      <c r="F71" s="396"/>
      <c r="G71" s="396"/>
      <c r="H71" s="396"/>
      <c r="I71" s="396"/>
      <c r="J71" s="396"/>
      <c r="K71" s="397"/>
      <c r="L71" s="396"/>
    </row>
    <row r="72" spans="1:16">
      <c r="A72" s="396"/>
      <c r="B72" s="396"/>
      <c r="C72" s="396"/>
      <c r="D72" s="396"/>
      <c r="E72" s="396"/>
      <c r="F72" s="396"/>
      <c r="G72" s="396"/>
      <c r="H72" s="396"/>
      <c r="I72" s="396"/>
      <c r="J72" s="396"/>
      <c r="K72" s="397"/>
      <c r="L72" s="396"/>
    </row>
    <row r="73" spans="1:16" ht="41.25" customHeight="1">
      <c r="A73" s="396"/>
      <c r="B73" s="752" t="s">
        <v>275</v>
      </c>
      <c r="C73" s="752"/>
      <c r="D73" s="752"/>
      <c r="E73" s="752"/>
      <c r="F73" s="752"/>
      <c r="G73" s="752"/>
      <c r="H73" s="752"/>
      <c r="I73" s="752"/>
      <c r="J73" s="752"/>
      <c r="K73" s="752"/>
      <c r="L73" s="752"/>
    </row>
    <row r="75" spans="1:16">
      <c r="A75" s="387" t="s">
        <v>97</v>
      </c>
      <c r="B75" s="388" t="s">
        <v>98</v>
      </c>
      <c r="C75" s="385"/>
      <c r="D75" s="385"/>
      <c r="E75" s="385"/>
      <c r="F75" s="385"/>
      <c r="G75" s="385"/>
      <c r="H75" s="385"/>
      <c r="I75" s="385"/>
      <c r="J75" s="385"/>
      <c r="K75" s="389"/>
      <c r="L75" s="389"/>
    </row>
    <row r="76" spans="1:16">
      <c r="A76" s="385"/>
      <c r="B76" s="385"/>
      <c r="C76" s="385"/>
      <c r="D76" s="385"/>
      <c r="E76" s="385"/>
      <c r="F76" s="385"/>
      <c r="G76" s="385"/>
      <c r="H76" s="385"/>
      <c r="I76" s="385"/>
      <c r="J76" s="385"/>
      <c r="K76" s="389"/>
      <c r="L76" s="386" t="s">
        <v>347</v>
      </c>
    </row>
    <row r="77" spans="1:16">
      <c r="A77" s="385"/>
      <c r="B77" s="385" t="s">
        <v>99</v>
      </c>
      <c r="C77" s="385"/>
      <c r="D77" s="385"/>
      <c r="E77" s="385"/>
      <c r="F77" s="385"/>
      <c r="G77" s="385"/>
      <c r="H77" s="385"/>
      <c r="I77" s="385"/>
      <c r="J77" s="385"/>
      <c r="K77" s="389"/>
      <c r="L77" s="381">
        <v>2641022</v>
      </c>
      <c r="P77" s="340"/>
    </row>
    <row r="78" spans="1:16">
      <c r="A78" s="385"/>
      <c r="B78" s="390" t="s">
        <v>100</v>
      </c>
      <c r="C78" s="385"/>
      <c r="D78" s="385"/>
      <c r="E78" s="385"/>
      <c r="F78" s="385"/>
      <c r="G78" s="385"/>
      <c r="H78" s="385"/>
      <c r="I78" s="385"/>
      <c r="J78" s="385"/>
      <c r="K78" s="389"/>
      <c r="L78" s="382">
        <v>7130861.3700000001</v>
      </c>
    </row>
    <row r="79" spans="1:16">
      <c r="A79" s="385"/>
      <c r="B79" s="390" t="s">
        <v>101</v>
      </c>
      <c r="C79" s="385"/>
      <c r="D79" s="385"/>
      <c r="E79" s="385"/>
      <c r="F79" s="385"/>
      <c r="G79" s="385"/>
      <c r="H79" s="385"/>
      <c r="I79" s="385"/>
      <c r="J79" s="385"/>
      <c r="K79" s="389"/>
      <c r="L79" s="383">
        <v>-561892</v>
      </c>
    </row>
    <row r="80" spans="1:16" ht="21" thickBot="1">
      <c r="A80" s="385"/>
      <c r="B80" s="385" t="s">
        <v>265</v>
      </c>
      <c r="C80" s="385"/>
      <c r="D80" s="385"/>
      <c r="E80" s="385"/>
      <c r="F80" s="385"/>
      <c r="G80" s="385"/>
      <c r="H80" s="385"/>
      <c r="I80" s="385"/>
      <c r="J80" s="385"/>
      <c r="K80" s="389"/>
      <c r="L80" s="384">
        <f>SUM(L77:L79)</f>
        <v>9209991.370000001</v>
      </c>
      <c r="N80" s="9"/>
    </row>
    <row r="81" spans="1:15" ht="21" thickTop="1">
      <c r="A81" s="385"/>
      <c r="B81" s="385"/>
      <c r="C81" s="385"/>
      <c r="D81" s="385"/>
      <c r="E81" s="385"/>
      <c r="F81" s="385"/>
      <c r="G81" s="385"/>
      <c r="H81" s="385"/>
      <c r="I81" s="385"/>
      <c r="J81" s="385"/>
      <c r="K81" s="389"/>
      <c r="L81" s="385"/>
    </row>
    <row r="82" spans="1:15">
      <c r="A82" s="387" t="s">
        <v>102</v>
      </c>
      <c r="B82" s="388" t="s">
        <v>103</v>
      </c>
      <c r="C82" s="385"/>
      <c r="D82" s="385"/>
      <c r="E82" s="385"/>
      <c r="F82" s="385"/>
      <c r="G82" s="385"/>
      <c r="H82" s="385"/>
      <c r="I82" s="385"/>
      <c r="J82" s="385"/>
      <c r="K82" s="389"/>
      <c r="L82" s="385"/>
    </row>
    <row r="83" spans="1:15">
      <c r="A83" s="385"/>
      <c r="B83" s="385"/>
      <c r="C83" s="385"/>
      <c r="D83" s="385"/>
      <c r="E83" s="385"/>
      <c r="F83" s="385"/>
      <c r="G83" s="385"/>
      <c r="H83" s="385"/>
      <c r="I83" s="385"/>
      <c r="J83" s="385"/>
      <c r="K83" s="389"/>
      <c r="L83" s="386" t="s">
        <v>347</v>
      </c>
    </row>
    <row r="84" spans="1:15">
      <c r="A84" s="385"/>
      <c r="B84" s="385" t="s">
        <v>99</v>
      </c>
      <c r="C84" s="385"/>
      <c r="D84" s="385"/>
      <c r="E84" s="385"/>
      <c r="F84" s="385"/>
      <c r="G84" s="385"/>
      <c r="H84" s="385"/>
      <c r="I84" s="385"/>
      <c r="J84" s="385"/>
      <c r="K84" s="389"/>
      <c r="L84" s="381">
        <v>358078</v>
      </c>
      <c r="O84" s="379"/>
    </row>
    <row r="85" spans="1:15">
      <c r="A85" s="385"/>
      <c r="B85" s="390" t="s">
        <v>100</v>
      </c>
      <c r="C85" s="385"/>
      <c r="D85" s="385"/>
      <c r="E85" s="385"/>
      <c r="F85" s="385"/>
      <c r="G85" s="385"/>
      <c r="H85" s="385"/>
      <c r="I85" s="385"/>
      <c r="J85" s="385"/>
      <c r="K85" s="389"/>
      <c r="L85" s="382">
        <v>1013878.5</v>
      </c>
    </row>
    <row r="86" spans="1:15">
      <c r="A86" s="385"/>
      <c r="B86" s="390" t="s">
        <v>101</v>
      </c>
      <c r="C86" s="385"/>
      <c r="D86" s="385"/>
      <c r="E86" s="385"/>
      <c r="F86" s="385"/>
      <c r="G86" s="385"/>
      <c r="H86" s="385"/>
      <c r="I86" s="385"/>
      <c r="J86" s="385"/>
      <c r="K86" s="389"/>
      <c r="L86" s="383">
        <v>-265239.67</v>
      </c>
    </row>
    <row r="87" spans="1:15" ht="21" thickBot="1">
      <c r="A87" s="385"/>
      <c r="B87" s="385" t="s">
        <v>265</v>
      </c>
      <c r="C87" s="385"/>
      <c r="D87" s="385"/>
      <c r="E87" s="385"/>
      <c r="F87" s="385"/>
      <c r="G87" s="385"/>
      <c r="H87" s="385"/>
      <c r="I87" s="385"/>
      <c r="J87" s="385"/>
      <c r="K87" s="389"/>
      <c r="L87" s="384">
        <f>SUM(L84:L86)</f>
        <v>1106716.83</v>
      </c>
      <c r="O87" s="380"/>
    </row>
    <row r="88" spans="1:15" ht="21" thickTop="1"/>
    <row r="89" spans="1:15">
      <c r="A89" s="391" t="s">
        <v>104</v>
      </c>
      <c r="B89" s="392" t="s">
        <v>105</v>
      </c>
      <c r="C89" s="374"/>
      <c r="D89" s="374"/>
      <c r="E89" s="374"/>
      <c r="F89" s="374"/>
      <c r="G89" s="374"/>
      <c r="H89" s="374"/>
      <c r="I89" s="374"/>
      <c r="J89" s="374"/>
      <c r="K89" s="371"/>
      <c r="L89" s="374"/>
    </row>
    <row r="90" spans="1:15" ht="12" customHeight="1">
      <c r="A90" s="374"/>
      <c r="B90" s="374"/>
      <c r="C90" s="374"/>
      <c r="D90" s="374"/>
      <c r="E90" s="374"/>
      <c r="F90" s="374"/>
      <c r="G90" s="374"/>
      <c r="H90" s="374"/>
      <c r="I90" s="374"/>
      <c r="J90" s="374"/>
      <c r="K90" s="371"/>
      <c r="L90" s="374"/>
    </row>
    <row r="91" spans="1:15">
      <c r="A91" s="374"/>
      <c r="B91" s="374" t="s">
        <v>266</v>
      </c>
      <c r="C91" s="374"/>
      <c r="D91" s="374"/>
      <c r="E91" s="374"/>
      <c r="F91" s="374"/>
      <c r="G91" s="374"/>
      <c r="H91" s="374"/>
      <c r="I91" s="374"/>
      <c r="J91" s="374"/>
      <c r="K91" s="371"/>
      <c r="L91" s="374"/>
    </row>
    <row r="92" spans="1:15" ht="10.5" customHeight="1">
      <c r="A92" s="374"/>
      <c r="B92" s="374"/>
      <c r="C92" s="374"/>
      <c r="D92" s="374"/>
      <c r="E92" s="374"/>
      <c r="F92" s="374"/>
      <c r="G92" s="374"/>
      <c r="H92" s="374"/>
      <c r="I92" s="374"/>
      <c r="J92" s="374"/>
      <c r="K92" s="371"/>
      <c r="L92" s="374"/>
    </row>
    <row r="93" spans="1:15">
      <c r="A93" s="374"/>
      <c r="B93" s="374"/>
      <c r="C93" s="374"/>
      <c r="D93" s="374"/>
      <c r="E93" s="374"/>
      <c r="F93" s="374"/>
      <c r="G93" s="374"/>
      <c r="H93" s="374"/>
      <c r="I93" s="374"/>
      <c r="J93" s="756" t="s">
        <v>347</v>
      </c>
      <c r="K93" s="756"/>
      <c r="L93" s="756"/>
    </row>
    <row r="94" spans="1:15">
      <c r="A94" s="374"/>
      <c r="B94" s="374"/>
      <c r="C94" s="374"/>
      <c r="D94" s="374"/>
      <c r="E94" s="374"/>
      <c r="F94" s="374"/>
      <c r="G94" s="374"/>
      <c r="H94" s="374"/>
      <c r="I94" s="374"/>
      <c r="J94" s="368" t="s">
        <v>50</v>
      </c>
      <c r="K94" s="369"/>
      <c r="L94" s="368" t="s">
        <v>76</v>
      </c>
    </row>
    <row r="95" spans="1:15">
      <c r="A95" s="374"/>
      <c r="B95" s="374" t="s">
        <v>106</v>
      </c>
      <c r="C95" s="374"/>
      <c r="D95" s="374"/>
      <c r="E95" s="374"/>
      <c r="F95" s="374"/>
      <c r="G95" s="374"/>
      <c r="H95" s="374"/>
      <c r="I95" s="374"/>
      <c r="J95" s="370">
        <v>604915830.47000003</v>
      </c>
      <c r="K95" s="371"/>
      <c r="L95" s="370">
        <v>651688126</v>
      </c>
    </row>
    <row r="96" spans="1:15">
      <c r="A96" s="374"/>
      <c r="B96" s="374" t="s">
        <v>107</v>
      </c>
      <c r="C96" s="374"/>
      <c r="D96" s="374"/>
      <c r="E96" s="374"/>
      <c r="F96" s="374"/>
      <c r="G96" s="374"/>
      <c r="H96" s="374"/>
      <c r="I96" s="374"/>
      <c r="J96" s="372">
        <v>-333212696.75999999</v>
      </c>
      <c r="K96" s="371"/>
      <c r="L96" s="372">
        <v>-486102839</v>
      </c>
    </row>
    <row r="97" spans="1:14" ht="21" thickBot="1">
      <c r="A97" s="374"/>
      <c r="B97" s="374" t="s">
        <v>92</v>
      </c>
      <c r="C97" s="374"/>
      <c r="D97" s="374"/>
      <c r="E97" s="374"/>
      <c r="F97" s="374"/>
      <c r="G97" s="374"/>
      <c r="H97" s="374"/>
      <c r="I97" s="374"/>
      <c r="J97" s="373">
        <f>SUM(J95:J96)</f>
        <v>271703133.71000004</v>
      </c>
      <c r="K97" s="371"/>
      <c r="L97" s="373">
        <f>SUM(L95:L96)</f>
        <v>165585287</v>
      </c>
    </row>
    <row r="98" spans="1:14" ht="21" thickTop="1">
      <c r="A98" s="374"/>
      <c r="B98" s="374"/>
      <c r="C98" s="374"/>
      <c r="D98" s="374"/>
      <c r="E98" s="374"/>
      <c r="F98" s="374"/>
      <c r="G98" s="374"/>
      <c r="H98" s="374"/>
      <c r="I98" s="374"/>
      <c r="J98" s="374"/>
      <c r="K98" s="371"/>
      <c r="L98" s="374"/>
    </row>
    <row r="99" spans="1:14">
      <c r="A99" s="374"/>
      <c r="B99" s="374" t="s">
        <v>108</v>
      </c>
      <c r="C99" s="374"/>
      <c r="D99" s="374"/>
      <c r="E99" s="374"/>
      <c r="F99" s="374"/>
      <c r="G99" s="374"/>
      <c r="H99" s="374"/>
      <c r="I99" s="374"/>
      <c r="J99" s="374"/>
      <c r="K99" s="371"/>
      <c r="L99" s="374"/>
    </row>
    <row r="100" spans="1:14">
      <c r="A100" s="374"/>
      <c r="B100" s="374"/>
      <c r="C100" s="374"/>
      <c r="D100" s="374"/>
      <c r="E100" s="374"/>
      <c r="F100" s="374"/>
      <c r="G100" s="374"/>
      <c r="H100" s="374"/>
      <c r="I100" s="374"/>
      <c r="J100" s="374"/>
      <c r="K100" s="371"/>
      <c r="L100" s="7" t="s">
        <v>347</v>
      </c>
    </row>
    <row r="101" spans="1:14">
      <c r="A101" s="374"/>
      <c r="B101" s="374" t="s">
        <v>93</v>
      </c>
      <c r="C101" s="374"/>
      <c r="D101" s="374"/>
      <c r="E101" s="374"/>
      <c r="F101" s="374"/>
      <c r="G101" s="374"/>
      <c r="H101" s="374"/>
      <c r="I101" s="374"/>
      <c r="J101" s="374"/>
      <c r="K101" s="371"/>
      <c r="L101" s="370">
        <v>651688126</v>
      </c>
    </row>
    <row r="102" spans="1:14">
      <c r="A102" s="374"/>
      <c r="B102" s="374" t="s">
        <v>109</v>
      </c>
      <c r="C102" s="374"/>
      <c r="D102" s="374"/>
      <c r="E102" s="374"/>
      <c r="F102" s="374"/>
      <c r="G102" s="374"/>
      <c r="H102" s="374"/>
      <c r="I102" s="374"/>
      <c r="J102" s="374"/>
      <c r="K102" s="371"/>
      <c r="L102" s="370">
        <v>676436222.01999998</v>
      </c>
    </row>
    <row r="103" spans="1:14">
      <c r="A103" s="374"/>
      <c r="B103" s="374" t="s">
        <v>110</v>
      </c>
      <c r="C103" s="374"/>
      <c r="D103" s="374"/>
      <c r="E103" s="374"/>
      <c r="F103" s="374"/>
      <c r="G103" s="374"/>
      <c r="H103" s="374"/>
      <c r="I103" s="374"/>
      <c r="J103" s="374"/>
      <c r="K103" s="371"/>
      <c r="L103" s="372">
        <v>-723208517.54999995</v>
      </c>
    </row>
    <row r="104" spans="1:14" ht="21" thickBot="1">
      <c r="A104" s="374"/>
      <c r="B104" s="393" t="s">
        <v>264</v>
      </c>
      <c r="C104" s="374"/>
      <c r="D104" s="374"/>
      <c r="E104" s="374"/>
      <c r="F104" s="374"/>
      <c r="G104" s="374"/>
      <c r="H104" s="374"/>
      <c r="I104" s="374"/>
      <c r="J104" s="374"/>
      <c r="K104" s="371"/>
      <c r="L104" s="373">
        <f>SUM(L101:L103)</f>
        <v>604915830.47000003</v>
      </c>
    </row>
    <row r="105" spans="1:14" ht="21" thickTop="1"/>
    <row r="107" spans="1:14">
      <c r="B107" s="758" t="s">
        <v>111</v>
      </c>
      <c r="C107" s="758"/>
      <c r="D107" s="758"/>
      <c r="E107" s="758"/>
      <c r="F107" s="758"/>
      <c r="G107" s="758"/>
      <c r="H107" s="758"/>
      <c r="I107" s="758"/>
      <c r="J107" s="758"/>
      <c r="K107" s="758"/>
      <c r="L107" s="758"/>
    </row>
    <row r="108" spans="1:14">
      <c r="B108" s="341"/>
      <c r="C108" s="341"/>
      <c r="D108" s="341"/>
      <c r="E108" s="341"/>
      <c r="F108" s="341"/>
      <c r="G108" s="341"/>
      <c r="H108" s="341"/>
      <c r="I108" s="341"/>
      <c r="J108" s="759" t="s">
        <v>112</v>
      </c>
      <c r="K108" s="759"/>
      <c r="L108" s="759"/>
    </row>
    <row r="109" spans="1:14" s="5" customFormat="1">
      <c r="B109" s="3" t="s">
        <v>113</v>
      </c>
      <c r="C109" s="3"/>
      <c r="D109" s="3" t="s">
        <v>114</v>
      </c>
      <c r="E109" s="3"/>
      <c r="F109" s="750" t="s">
        <v>115</v>
      </c>
      <c r="G109" s="750"/>
      <c r="H109" s="750"/>
      <c r="I109" s="3"/>
      <c r="J109" s="342" t="s">
        <v>85</v>
      </c>
      <c r="K109" s="343"/>
      <c r="L109" s="342" t="s">
        <v>76</v>
      </c>
      <c r="M109" s="375"/>
      <c r="N109" s="375"/>
    </row>
    <row r="110" spans="1:14" s="341" customFormat="1" ht="38.25" customHeight="1">
      <c r="B110" s="344" t="s">
        <v>116</v>
      </c>
      <c r="D110" s="344" t="s">
        <v>117</v>
      </c>
      <c r="F110" s="749" t="s">
        <v>118</v>
      </c>
      <c r="G110" s="749"/>
      <c r="H110" s="749"/>
      <c r="J110" s="345">
        <v>16.36</v>
      </c>
      <c r="K110" s="346"/>
      <c r="L110" s="345">
        <v>135</v>
      </c>
      <c r="M110" s="376"/>
      <c r="N110" s="376"/>
    </row>
    <row r="111" spans="1:14" s="341" customFormat="1" ht="16.5">
      <c r="B111" s="347"/>
      <c r="D111" s="3"/>
      <c r="F111" s="750"/>
      <c r="G111" s="750"/>
      <c r="H111" s="750"/>
      <c r="K111" s="346"/>
      <c r="M111" s="376"/>
      <c r="N111" s="376"/>
    </row>
    <row r="112" spans="1:14" s="341" customFormat="1" ht="38.25" customHeight="1">
      <c r="B112" s="344" t="s">
        <v>119</v>
      </c>
      <c r="D112" s="344" t="s">
        <v>117</v>
      </c>
      <c r="F112" s="749" t="s">
        <v>120</v>
      </c>
      <c r="G112" s="749"/>
      <c r="H112" s="749"/>
      <c r="J112" s="345">
        <v>26.03</v>
      </c>
      <c r="K112" s="346"/>
      <c r="L112" s="345" t="s">
        <v>121</v>
      </c>
      <c r="M112" s="376"/>
      <c r="N112" s="376"/>
    </row>
    <row r="113" spans="2:14" s="341" customFormat="1" ht="16.5">
      <c r="B113" s="347"/>
      <c r="D113" s="3"/>
      <c r="F113" s="750"/>
      <c r="G113" s="750"/>
      <c r="H113" s="750"/>
      <c r="K113" s="346"/>
      <c r="M113" s="376"/>
      <c r="N113" s="376"/>
    </row>
    <row r="114" spans="2:14" s="341" customFormat="1" ht="38.25" customHeight="1">
      <c r="B114" s="344" t="s">
        <v>122</v>
      </c>
      <c r="D114" s="344" t="s">
        <v>123</v>
      </c>
      <c r="F114" s="749" t="s">
        <v>124</v>
      </c>
      <c r="G114" s="749"/>
      <c r="H114" s="749"/>
      <c r="J114" s="345">
        <v>357.35</v>
      </c>
      <c r="K114" s="346"/>
      <c r="L114" s="345">
        <v>247</v>
      </c>
      <c r="M114" s="376"/>
      <c r="N114" s="376"/>
    </row>
    <row r="115" spans="2:14" s="341" customFormat="1" ht="16.5">
      <c r="B115" s="347"/>
      <c r="D115" s="3"/>
      <c r="F115" s="750"/>
      <c r="G115" s="750"/>
      <c r="H115" s="750"/>
      <c r="K115" s="346"/>
      <c r="M115" s="376"/>
      <c r="N115" s="376"/>
    </row>
    <row r="116" spans="2:14" s="341" customFormat="1" ht="38.25" customHeight="1">
      <c r="B116" s="344" t="s">
        <v>125</v>
      </c>
      <c r="D116" s="344" t="s">
        <v>117</v>
      </c>
      <c r="F116" s="749" t="s">
        <v>120</v>
      </c>
      <c r="G116" s="749"/>
      <c r="H116" s="749"/>
      <c r="J116" s="345">
        <v>629.85</v>
      </c>
      <c r="K116" s="346"/>
      <c r="L116" s="345" t="s">
        <v>121</v>
      </c>
      <c r="M116" s="376"/>
      <c r="N116" s="376"/>
    </row>
    <row r="117" spans="2:14" s="341" customFormat="1" ht="16.5">
      <c r="B117" s="347"/>
      <c r="D117" s="3"/>
      <c r="F117" s="750"/>
      <c r="G117" s="750"/>
      <c r="H117" s="750"/>
      <c r="K117" s="346"/>
      <c r="M117" s="376"/>
      <c r="N117" s="376"/>
    </row>
    <row r="118" spans="2:14" s="341" customFormat="1" ht="52.5" customHeight="1">
      <c r="B118" s="344" t="s">
        <v>126</v>
      </c>
      <c r="D118" s="344" t="s">
        <v>127</v>
      </c>
      <c r="F118" s="749" t="s">
        <v>128</v>
      </c>
      <c r="G118" s="749"/>
      <c r="H118" s="749"/>
      <c r="J118" s="345">
        <v>242.89</v>
      </c>
      <c r="K118" s="346"/>
      <c r="L118" s="345" t="s">
        <v>121</v>
      </c>
      <c r="M118" s="376"/>
      <c r="N118" s="376"/>
    </row>
    <row r="119" spans="2:14" s="341" customFormat="1" ht="16.5">
      <c r="F119" s="750"/>
      <c r="G119" s="750"/>
      <c r="H119" s="750"/>
      <c r="K119" s="346"/>
      <c r="M119" s="376"/>
      <c r="N119" s="376"/>
    </row>
    <row r="120" spans="2:14" ht="41.25" customHeight="1">
      <c r="B120" s="748" t="s">
        <v>129</v>
      </c>
      <c r="C120" s="748"/>
      <c r="D120" s="748"/>
      <c r="E120" s="748"/>
      <c r="F120" s="748"/>
      <c r="G120" s="748"/>
      <c r="H120" s="748"/>
      <c r="I120" s="748"/>
      <c r="J120" s="748"/>
      <c r="K120" s="748"/>
      <c r="L120" s="748"/>
    </row>
    <row r="122" spans="2:14" ht="41.25" customHeight="1">
      <c r="B122" s="748" t="s">
        <v>130</v>
      </c>
      <c r="C122" s="748"/>
      <c r="D122" s="748"/>
      <c r="E122" s="748"/>
      <c r="F122" s="748"/>
      <c r="G122" s="748"/>
      <c r="H122" s="748"/>
      <c r="I122" s="748"/>
      <c r="J122" s="748"/>
      <c r="K122" s="748"/>
      <c r="L122" s="748"/>
    </row>
    <row r="124" spans="2:14" ht="41.25" customHeight="1">
      <c r="B124" s="748" t="s">
        <v>131</v>
      </c>
      <c r="C124" s="748"/>
      <c r="D124" s="748"/>
      <c r="E124" s="748"/>
      <c r="F124" s="748"/>
      <c r="G124" s="748"/>
      <c r="H124" s="748"/>
      <c r="I124" s="748"/>
      <c r="J124" s="748"/>
      <c r="K124" s="748"/>
      <c r="L124" s="748"/>
    </row>
    <row r="126" spans="2:14" ht="41.25" customHeight="1">
      <c r="B126" s="748" t="s">
        <v>132</v>
      </c>
      <c r="C126" s="748"/>
      <c r="D126" s="748"/>
      <c r="E126" s="748"/>
      <c r="F126" s="748"/>
      <c r="G126" s="748"/>
      <c r="H126" s="748"/>
      <c r="I126" s="748"/>
      <c r="J126" s="748"/>
      <c r="K126" s="748"/>
      <c r="L126" s="748"/>
    </row>
    <row r="129" spans="1:12">
      <c r="A129" s="338" t="s">
        <v>133</v>
      </c>
      <c r="B129" s="339" t="s">
        <v>134</v>
      </c>
    </row>
    <row r="131" spans="1:12" ht="41.25" customHeight="1">
      <c r="B131" s="748" t="s">
        <v>135</v>
      </c>
      <c r="C131" s="748"/>
      <c r="D131" s="748"/>
      <c r="E131" s="748"/>
      <c r="F131" s="748"/>
      <c r="G131" s="748"/>
      <c r="H131" s="748"/>
      <c r="I131" s="748"/>
      <c r="J131" s="748"/>
      <c r="K131" s="748"/>
      <c r="L131" s="748"/>
    </row>
    <row r="133" spans="1:12">
      <c r="B133" s="748" t="s">
        <v>136</v>
      </c>
      <c r="C133" s="748"/>
      <c r="D133" s="748"/>
      <c r="E133" s="748"/>
      <c r="F133" s="748"/>
      <c r="G133" s="748"/>
      <c r="H133" s="748"/>
      <c r="I133" s="748"/>
      <c r="J133" s="748"/>
      <c r="K133" s="748"/>
      <c r="L133" s="748"/>
    </row>
    <row r="134" spans="1:12" ht="12" customHeight="1">
      <c r="B134" s="348"/>
      <c r="C134" s="348"/>
      <c r="D134" s="348"/>
      <c r="E134" s="348"/>
      <c r="F134" s="348"/>
      <c r="H134" s="348"/>
      <c r="I134" s="348"/>
      <c r="J134" s="348"/>
      <c r="K134" s="348"/>
      <c r="L134" s="348"/>
    </row>
    <row r="135" spans="1:12">
      <c r="B135" s="757" t="s">
        <v>137</v>
      </c>
      <c r="C135" s="757"/>
      <c r="D135" s="757"/>
      <c r="E135" s="757"/>
      <c r="F135" s="757"/>
      <c r="H135" s="757" t="s">
        <v>136</v>
      </c>
      <c r="I135" s="757"/>
      <c r="J135" s="757"/>
      <c r="K135" s="757"/>
      <c r="L135" s="757"/>
    </row>
    <row r="136" spans="1:12" ht="12" customHeight="1">
      <c r="B136" s="348"/>
      <c r="C136" s="348"/>
      <c r="D136" s="348"/>
      <c r="E136" s="348"/>
      <c r="F136" s="348"/>
      <c r="H136" s="348"/>
      <c r="I136" s="348"/>
      <c r="J136" s="348"/>
      <c r="K136" s="348"/>
      <c r="L136" s="348"/>
    </row>
    <row r="137" spans="1:12">
      <c r="B137" s="760" t="s">
        <v>138</v>
      </c>
      <c r="C137" s="760"/>
      <c r="D137" s="760"/>
      <c r="E137" s="760"/>
      <c r="F137" s="760"/>
      <c r="H137" s="761" t="s">
        <v>139</v>
      </c>
      <c r="I137" s="761"/>
      <c r="J137" s="761"/>
      <c r="K137" s="761"/>
      <c r="L137" s="761"/>
    </row>
    <row r="138" spans="1:12">
      <c r="B138" s="760" t="s">
        <v>140</v>
      </c>
      <c r="C138" s="760"/>
      <c r="D138" s="760"/>
      <c r="E138" s="760"/>
      <c r="F138" s="760"/>
      <c r="H138" s="761" t="s">
        <v>278</v>
      </c>
      <c r="I138" s="761"/>
      <c r="J138" s="761"/>
      <c r="K138" s="761"/>
      <c r="L138" s="761"/>
    </row>
    <row r="139" spans="1:12">
      <c r="B139" s="760" t="s">
        <v>142</v>
      </c>
      <c r="C139" s="760"/>
      <c r="D139" s="760"/>
      <c r="E139" s="760"/>
      <c r="F139" s="760"/>
      <c r="H139" s="761" t="s">
        <v>278</v>
      </c>
      <c r="I139" s="761"/>
      <c r="J139" s="761"/>
      <c r="K139" s="761"/>
      <c r="L139" s="761"/>
    </row>
    <row r="140" spans="1:12">
      <c r="B140" s="760" t="s">
        <v>143</v>
      </c>
      <c r="C140" s="760"/>
      <c r="D140" s="760"/>
      <c r="E140" s="760"/>
      <c r="F140" s="760"/>
      <c r="H140" s="761" t="s">
        <v>144</v>
      </c>
      <c r="I140" s="761"/>
      <c r="J140" s="761"/>
      <c r="K140" s="761"/>
      <c r="L140" s="761"/>
    </row>
    <row r="141" spans="1:12">
      <c r="B141" s="760" t="s">
        <v>145</v>
      </c>
      <c r="C141" s="760"/>
      <c r="D141" s="760"/>
      <c r="E141" s="760"/>
      <c r="F141" s="760"/>
      <c r="H141" s="761" t="s">
        <v>279</v>
      </c>
      <c r="I141" s="761"/>
      <c r="J141" s="761"/>
      <c r="K141" s="761"/>
      <c r="L141" s="761"/>
    </row>
    <row r="142" spans="1:12">
      <c r="B142" s="760" t="s">
        <v>146</v>
      </c>
      <c r="C142" s="760"/>
      <c r="D142" s="760"/>
      <c r="E142" s="760"/>
      <c r="F142" s="760"/>
      <c r="H142" s="761" t="s">
        <v>141</v>
      </c>
      <c r="I142" s="761"/>
      <c r="J142" s="761"/>
      <c r="K142" s="761"/>
      <c r="L142" s="761"/>
    </row>
    <row r="143" spans="1:12">
      <c r="B143" s="760" t="s">
        <v>147</v>
      </c>
      <c r="C143" s="760"/>
      <c r="D143" s="760"/>
      <c r="E143" s="760"/>
      <c r="F143" s="760"/>
      <c r="H143" s="761" t="s">
        <v>148</v>
      </c>
      <c r="I143" s="761"/>
      <c r="J143" s="761"/>
      <c r="K143" s="761"/>
      <c r="L143" s="761"/>
    </row>
    <row r="144" spans="1:12">
      <c r="B144" s="760" t="s">
        <v>149</v>
      </c>
      <c r="C144" s="760"/>
      <c r="D144" s="760"/>
      <c r="E144" s="760"/>
      <c r="F144" s="760"/>
      <c r="H144" s="761" t="s">
        <v>148</v>
      </c>
      <c r="I144" s="761"/>
      <c r="J144" s="761"/>
      <c r="K144" s="761"/>
      <c r="L144" s="761"/>
    </row>
    <row r="145" spans="2:12">
      <c r="B145" s="760" t="s">
        <v>150</v>
      </c>
      <c r="C145" s="760"/>
      <c r="D145" s="760"/>
      <c r="E145" s="760"/>
      <c r="F145" s="760"/>
      <c r="H145" s="761" t="s">
        <v>148</v>
      </c>
      <c r="I145" s="761"/>
      <c r="J145" s="761"/>
      <c r="K145" s="761"/>
      <c r="L145" s="761"/>
    </row>
    <row r="146" spans="2:12">
      <c r="B146" s="760" t="s">
        <v>151</v>
      </c>
      <c r="C146" s="760"/>
      <c r="D146" s="760"/>
      <c r="E146" s="760"/>
      <c r="F146" s="760"/>
      <c r="H146" s="761" t="s">
        <v>148</v>
      </c>
      <c r="I146" s="761"/>
      <c r="J146" s="761"/>
      <c r="K146" s="761"/>
      <c r="L146" s="761"/>
    </row>
    <row r="147" spans="2:12">
      <c r="B147" s="760" t="s">
        <v>152</v>
      </c>
      <c r="C147" s="760"/>
      <c r="D147" s="760"/>
      <c r="E147" s="760"/>
      <c r="F147" s="760"/>
      <c r="H147" s="761" t="s">
        <v>148</v>
      </c>
      <c r="I147" s="761"/>
      <c r="J147" s="761"/>
      <c r="K147" s="761"/>
      <c r="L147" s="761"/>
    </row>
    <row r="148" spans="2:12">
      <c r="B148" s="760" t="s">
        <v>153</v>
      </c>
      <c r="C148" s="760"/>
      <c r="D148" s="760"/>
      <c r="E148" s="760"/>
      <c r="F148" s="760"/>
      <c r="H148" s="761" t="s">
        <v>148</v>
      </c>
      <c r="I148" s="761"/>
      <c r="J148" s="761"/>
      <c r="K148" s="761"/>
      <c r="L148" s="761"/>
    </row>
    <row r="149" spans="2:12">
      <c r="B149" s="760" t="s">
        <v>154</v>
      </c>
      <c r="C149" s="760"/>
      <c r="D149" s="760"/>
      <c r="E149" s="760"/>
      <c r="F149" s="760"/>
      <c r="H149" s="761" t="s">
        <v>148</v>
      </c>
      <c r="I149" s="761"/>
      <c r="J149" s="761"/>
      <c r="K149" s="761"/>
      <c r="L149" s="761"/>
    </row>
    <row r="150" spans="2:12">
      <c r="B150" s="760" t="s">
        <v>155</v>
      </c>
      <c r="C150" s="760"/>
      <c r="D150" s="760"/>
      <c r="E150" s="760"/>
      <c r="F150" s="760"/>
      <c r="H150" s="761" t="s">
        <v>148</v>
      </c>
      <c r="I150" s="761"/>
      <c r="J150" s="761"/>
      <c r="K150" s="761"/>
      <c r="L150" s="761"/>
    </row>
    <row r="151" spans="2:12">
      <c r="B151" s="760" t="s">
        <v>156</v>
      </c>
      <c r="C151" s="760"/>
      <c r="D151" s="760"/>
      <c r="E151" s="760"/>
      <c r="F151" s="760"/>
      <c r="H151" s="761" t="s">
        <v>148</v>
      </c>
      <c r="I151" s="761"/>
      <c r="J151" s="761"/>
      <c r="K151" s="761"/>
      <c r="L151" s="761"/>
    </row>
    <row r="152" spans="2:12">
      <c r="B152" s="760" t="s">
        <v>157</v>
      </c>
      <c r="C152" s="760"/>
      <c r="D152" s="760"/>
      <c r="E152" s="760"/>
      <c r="F152" s="760"/>
      <c r="H152" s="761" t="s">
        <v>148</v>
      </c>
      <c r="I152" s="761"/>
      <c r="J152" s="761"/>
      <c r="K152" s="761"/>
      <c r="L152" s="761"/>
    </row>
    <row r="153" spans="2:12">
      <c r="B153" s="760" t="s">
        <v>158</v>
      </c>
      <c r="C153" s="760"/>
      <c r="D153" s="760"/>
      <c r="E153" s="760"/>
      <c r="F153" s="760"/>
      <c r="H153" s="761" t="s">
        <v>148</v>
      </c>
      <c r="I153" s="761"/>
      <c r="J153" s="761"/>
      <c r="K153" s="761"/>
      <c r="L153" s="761"/>
    </row>
    <row r="154" spans="2:12">
      <c r="B154" s="760" t="s">
        <v>159</v>
      </c>
      <c r="C154" s="760"/>
      <c r="D154" s="760"/>
      <c r="E154" s="760"/>
      <c r="F154" s="760"/>
      <c r="H154" s="761" t="s">
        <v>148</v>
      </c>
      <c r="I154" s="761"/>
      <c r="J154" s="761"/>
      <c r="K154" s="761"/>
      <c r="L154" s="761"/>
    </row>
    <row r="155" spans="2:12">
      <c r="B155" s="760" t="s">
        <v>160</v>
      </c>
      <c r="C155" s="760"/>
      <c r="D155" s="760"/>
      <c r="E155" s="760"/>
      <c r="F155" s="760"/>
      <c r="H155" s="761" t="s">
        <v>148</v>
      </c>
      <c r="I155" s="761"/>
      <c r="J155" s="761"/>
      <c r="K155" s="761"/>
      <c r="L155" s="761"/>
    </row>
    <row r="156" spans="2:12">
      <c r="B156" s="760" t="s">
        <v>161</v>
      </c>
      <c r="C156" s="760"/>
      <c r="D156" s="760"/>
      <c r="E156" s="760"/>
      <c r="F156" s="760"/>
      <c r="H156" s="761" t="s">
        <v>148</v>
      </c>
      <c r="I156" s="761"/>
      <c r="J156" s="761"/>
      <c r="K156" s="761"/>
      <c r="L156" s="761"/>
    </row>
    <row r="157" spans="2:12">
      <c r="B157" s="760" t="s">
        <v>162</v>
      </c>
      <c r="C157" s="760"/>
      <c r="D157" s="760"/>
      <c r="E157" s="760"/>
      <c r="F157" s="760"/>
      <c r="H157" s="761" t="s">
        <v>163</v>
      </c>
      <c r="I157" s="761"/>
      <c r="J157" s="761"/>
      <c r="K157" s="761"/>
      <c r="L157" s="761"/>
    </row>
    <row r="158" spans="2:12">
      <c r="B158" s="760" t="s">
        <v>164</v>
      </c>
      <c r="C158" s="760"/>
      <c r="D158" s="760"/>
      <c r="E158" s="760"/>
      <c r="F158" s="760"/>
      <c r="H158" s="761" t="s">
        <v>163</v>
      </c>
      <c r="I158" s="761"/>
      <c r="J158" s="761"/>
      <c r="K158" s="761"/>
      <c r="L158" s="761"/>
    </row>
    <row r="159" spans="2:12">
      <c r="B159" s="760" t="s">
        <v>165</v>
      </c>
      <c r="C159" s="760"/>
      <c r="D159" s="760"/>
      <c r="E159" s="760"/>
      <c r="F159" s="760"/>
      <c r="H159" s="761" t="s">
        <v>166</v>
      </c>
      <c r="I159" s="761"/>
      <c r="J159" s="761"/>
      <c r="K159" s="761"/>
      <c r="L159" s="761"/>
    </row>
    <row r="160" spans="2:12">
      <c r="B160" s="760" t="s">
        <v>167</v>
      </c>
      <c r="C160" s="760"/>
      <c r="D160" s="760"/>
      <c r="E160" s="760"/>
      <c r="F160" s="760"/>
      <c r="H160" s="761" t="s">
        <v>166</v>
      </c>
      <c r="I160" s="761"/>
      <c r="J160" s="761"/>
      <c r="K160" s="761"/>
      <c r="L160" s="761"/>
    </row>
    <row r="161" spans="1:14">
      <c r="B161" s="760" t="s">
        <v>168</v>
      </c>
      <c r="C161" s="760"/>
      <c r="D161" s="760"/>
      <c r="E161" s="760"/>
      <c r="F161" s="760"/>
      <c r="H161" s="761" t="s">
        <v>166</v>
      </c>
      <c r="I161" s="761"/>
      <c r="J161" s="761"/>
      <c r="K161" s="761"/>
      <c r="L161" s="761"/>
    </row>
    <row r="162" spans="1:14">
      <c r="B162" s="760" t="s">
        <v>169</v>
      </c>
      <c r="C162" s="760"/>
      <c r="D162" s="760"/>
      <c r="E162" s="760"/>
      <c r="F162" s="760"/>
      <c r="H162" s="761" t="s">
        <v>170</v>
      </c>
      <c r="I162" s="761"/>
      <c r="J162" s="761"/>
      <c r="K162" s="761"/>
      <c r="L162" s="761"/>
    </row>
    <row r="163" spans="1:14" s="449" customFormat="1">
      <c r="B163" s="451" t="s">
        <v>280</v>
      </c>
      <c r="C163" s="451"/>
      <c r="D163" s="451"/>
      <c r="E163" s="451"/>
      <c r="F163" s="451"/>
      <c r="G163" s="451"/>
      <c r="H163" s="767" t="s">
        <v>170</v>
      </c>
      <c r="I163" s="767"/>
      <c r="J163" s="767"/>
      <c r="K163" s="767"/>
      <c r="L163" s="767"/>
      <c r="M163" s="450"/>
      <c r="N163" s="450"/>
    </row>
    <row r="164" spans="1:14" ht="41.25" customHeight="1">
      <c r="B164" s="748" t="s">
        <v>277</v>
      </c>
      <c r="C164" s="748"/>
      <c r="D164" s="748"/>
      <c r="E164" s="748"/>
      <c r="F164" s="748"/>
      <c r="G164" s="748"/>
      <c r="H164" s="748"/>
      <c r="I164" s="748"/>
      <c r="J164" s="748"/>
      <c r="K164" s="748"/>
      <c r="L164" s="748"/>
    </row>
    <row r="165" spans="1:14" ht="10.5" customHeight="1"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4">
      <c r="J166" s="766" t="s">
        <v>75</v>
      </c>
      <c r="K166" s="766"/>
      <c r="L166" s="766"/>
    </row>
    <row r="167" spans="1:14" ht="20.25" customHeight="1">
      <c r="J167" s="762" t="s">
        <v>171</v>
      </c>
      <c r="K167" s="762"/>
      <c r="L167" s="762"/>
    </row>
    <row r="168" spans="1:14">
      <c r="B168" s="763" t="s">
        <v>172</v>
      </c>
      <c r="C168" s="763"/>
      <c r="D168" s="763"/>
      <c r="J168" s="764" t="s">
        <v>282</v>
      </c>
      <c r="K168" s="764"/>
      <c r="L168" s="764"/>
    </row>
    <row r="169" spans="1:14">
      <c r="B169" s="757" t="s">
        <v>173</v>
      </c>
      <c r="C169" s="757"/>
      <c r="D169" s="757"/>
      <c r="F169" s="757" t="s">
        <v>174</v>
      </c>
      <c r="G169" s="757"/>
      <c r="H169" s="757"/>
      <c r="J169" s="349">
        <v>2556</v>
      </c>
      <c r="K169" s="350"/>
      <c r="L169" s="349">
        <v>2555</v>
      </c>
    </row>
    <row r="170" spans="1:14" ht="10.5" customHeight="1"/>
    <row r="171" spans="1:14" s="348" customFormat="1">
      <c r="A171" s="404"/>
      <c r="B171" s="765" t="s">
        <v>348</v>
      </c>
      <c r="C171" s="765"/>
      <c r="D171" s="765"/>
      <c r="E171" s="404"/>
      <c r="F171" s="404" t="s">
        <v>175</v>
      </c>
      <c r="G171" s="404"/>
      <c r="H171" s="404"/>
      <c r="I171" s="404"/>
      <c r="J171" s="416">
        <v>8178</v>
      </c>
      <c r="K171" s="402"/>
      <c r="L171" s="1" t="s">
        <v>121</v>
      </c>
      <c r="M171" s="377"/>
      <c r="N171" s="377"/>
    </row>
    <row r="172" spans="1:14" s="348" customFormat="1">
      <c r="A172" s="404"/>
      <c r="B172" s="405" t="s">
        <v>176</v>
      </c>
      <c r="C172" s="404"/>
      <c r="D172" s="404"/>
      <c r="E172" s="404"/>
      <c r="F172" s="404" t="s">
        <v>177</v>
      </c>
      <c r="G172" s="404"/>
      <c r="H172" s="404"/>
      <c r="I172" s="404"/>
      <c r="J172" s="745">
        <v>265</v>
      </c>
      <c r="K172" s="406"/>
      <c r="L172" s="745">
        <v>265</v>
      </c>
      <c r="M172" s="377"/>
      <c r="N172" s="377"/>
    </row>
    <row r="173" spans="1:14" s="348" customFormat="1">
      <c r="A173" s="404"/>
      <c r="B173" s="405"/>
      <c r="C173" s="404"/>
      <c r="D173" s="404"/>
      <c r="E173" s="404"/>
      <c r="F173" s="404" t="s">
        <v>178</v>
      </c>
      <c r="G173" s="404"/>
      <c r="H173" s="404"/>
      <c r="I173" s="404"/>
      <c r="J173" s="745"/>
      <c r="K173" s="406"/>
      <c r="L173" s="745"/>
      <c r="M173" s="377"/>
      <c r="N173" s="377"/>
    </row>
    <row r="174" spans="1:14" s="348" customFormat="1">
      <c r="A174" s="404"/>
      <c r="B174" s="765" t="s">
        <v>179</v>
      </c>
      <c r="C174" s="765"/>
      <c r="D174" s="765"/>
      <c r="E174" s="404"/>
      <c r="F174" s="404" t="s">
        <v>180</v>
      </c>
      <c r="G174" s="404"/>
      <c r="H174" s="404"/>
      <c r="I174" s="404"/>
      <c r="J174" s="407">
        <v>2183</v>
      </c>
      <c r="K174" s="406"/>
      <c r="L174" s="404"/>
      <c r="M174" s="377"/>
      <c r="N174" s="377"/>
    </row>
    <row r="175" spans="1:14" s="348" customFormat="1">
      <c r="A175" s="401"/>
      <c r="B175" s="403" t="s">
        <v>349</v>
      </c>
      <c r="C175" s="401"/>
      <c r="D175" s="401"/>
      <c r="E175" s="401"/>
      <c r="F175" s="401" t="s">
        <v>181</v>
      </c>
      <c r="G175" s="401"/>
      <c r="H175" s="401"/>
      <c r="I175" s="401"/>
      <c r="J175" s="409" t="s">
        <v>121</v>
      </c>
      <c r="K175" s="410"/>
      <c r="L175" s="411">
        <v>695</v>
      </c>
      <c r="M175" s="377"/>
      <c r="N175" s="377"/>
    </row>
    <row r="176" spans="1:14">
      <c r="A176" s="396"/>
      <c r="B176" s="396" t="s">
        <v>182</v>
      </c>
      <c r="C176" s="396"/>
      <c r="D176" s="396"/>
      <c r="E176" s="396"/>
      <c r="F176" s="396"/>
      <c r="G176" s="396"/>
      <c r="H176" s="396"/>
      <c r="I176" s="396"/>
      <c r="J176" s="412"/>
      <c r="K176" s="413"/>
      <c r="L176" s="414"/>
    </row>
    <row r="177" spans="1:14">
      <c r="A177" s="396"/>
      <c r="B177" s="396" t="s">
        <v>284</v>
      </c>
      <c r="C177" s="396"/>
      <c r="D177" s="396"/>
      <c r="E177" s="396"/>
      <c r="F177" s="396"/>
      <c r="G177" s="396"/>
      <c r="H177" s="396"/>
      <c r="I177" s="396"/>
      <c r="J177" s="414">
        <v>642</v>
      </c>
      <c r="K177" s="413"/>
      <c r="L177" s="414">
        <v>569</v>
      </c>
    </row>
    <row r="178" spans="1:14">
      <c r="A178" s="396"/>
      <c r="B178" s="396" t="s">
        <v>285</v>
      </c>
      <c r="C178" s="396"/>
      <c r="D178" s="396"/>
      <c r="E178" s="396"/>
      <c r="F178" s="396"/>
      <c r="G178" s="396"/>
      <c r="H178" s="396"/>
      <c r="I178" s="396"/>
      <c r="J178" s="396">
        <v>17</v>
      </c>
      <c r="K178" s="397"/>
      <c r="L178" s="396">
        <v>37</v>
      </c>
    </row>
    <row r="179" spans="1:14" ht="21" thickBot="1">
      <c r="B179" s="335" t="s">
        <v>90</v>
      </c>
      <c r="J179" s="351">
        <f>SUM(J177:J178)</f>
        <v>659</v>
      </c>
      <c r="L179" s="351">
        <f>SUM(L177:L178)</f>
        <v>606</v>
      </c>
    </row>
    <row r="180" spans="1:14" ht="21" thickTop="1"/>
    <row r="181" spans="1:14">
      <c r="J181" s="766" t="s">
        <v>75</v>
      </c>
      <c r="K181" s="766"/>
      <c r="L181" s="766"/>
    </row>
    <row r="182" spans="1:14" ht="20.25" customHeight="1">
      <c r="J182" s="762" t="s">
        <v>268</v>
      </c>
      <c r="K182" s="762"/>
      <c r="L182" s="762"/>
    </row>
    <row r="183" spans="1:14">
      <c r="B183" s="763" t="s">
        <v>172</v>
      </c>
      <c r="C183" s="763"/>
      <c r="D183" s="763"/>
      <c r="J183" s="764" t="s">
        <v>282</v>
      </c>
      <c r="K183" s="764"/>
      <c r="L183" s="764"/>
    </row>
    <row r="184" spans="1:14">
      <c r="B184" s="757" t="s">
        <v>173</v>
      </c>
      <c r="C184" s="757"/>
      <c r="D184" s="757"/>
      <c r="F184" s="757" t="s">
        <v>174</v>
      </c>
      <c r="G184" s="757"/>
      <c r="H184" s="757"/>
      <c r="J184" s="349">
        <v>2556</v>
      </c>
      <c r="K184" s="350"/>
      <c r="L184" s="349">
        <v>2555</v>
      </c>
    </row>
    <row r="185" spans="1:14" ht="10.5" customHeight="1"/>
    <row r="186" spans="1:14">
      <c r="A186" s="374"/>
      <c r="B186" s="374" t="s">
        <v>348</v>
      </c>
      <c r="C186" s="374"/>
      <c r="D186" s="374"/>
      <c r="E186" s="374"/>
      <c r="F186" s="404" t="s">
        <v>175</v>
      </c>
      <c r="G186" s="374"/>
      <c r="H186" s="374"/>
      <c r="I186" s="374"/>
      <c r="J186" s="370">
        <v>19169</v>
      </c>
      <c r="K186" s="397"/>
      <c r="L186" s="1" t="s">
        <v>121</v>
      </c>
      <c r="N186" s="352">
        <v>17868</v>
      </c>
    </row>
    <row r="187" spans="1:14">
      <c r="A187" s="374"/>
      <c r="B187" s="374" t="s">
        <v>176</v>
      </c>
      <c r="C187" s="374"/>
      <c r="D187" s="374"/>
      <c r="E187" s="374"/>
      <c r="F187" s="404" t="s">
        <v>177</v>
      </c>
      <c r="G187" s="374"/>
      <c r="H187" s="374"/>
      <c r="I187" s="374"/>
      <c r="J187" s="744">
        <v>795</v>
      </c>
      <c r="K187" s="371"/>
      <c r="L187" s="744">
        <v>795</v>
      </c>
    </row>
    <row r="188" spans="1:14">
      <c r="A188" s="374"/>
      <c r="B188" s="374"/>
      <c r="C188" s="374"/>
      <c r="D188" s="374"/>
      <c r="E188" s="374"/>
      <c r="F188" s="404" t="s">
        <v>178</v>
      </c>
      <c r="G188" s="374"/>
      <c r="H188" s="374"/>
      <c r="I188" s="374"/>
      <c r="J188" s="744"/>
      <c r="K188" s="371"/>
      <c r="L188" s="744"/>
    </row>
    <row r="189" spans="1:14">
      <c r="A189" s="374"/>
      <c r="B189" s="374" t="s">
        <v>179</v>
      </c>
      <c r="C189" s="374"/>
      <c r="D189" s="374"/>
      <c r="E189" s="374"/>
      <c r="F189" s="404" t="s">
        <v>180</v>
      </c>
      <c r="G189" s="374"/>
      <c r="H189" s="374"/>
      <c r="I189" s="374"/>
      <c r="J189" s="408">
        <v>2183</v>
      </c>
      <c r="K189" s="371"/>
      <c r="L189" s="361">
        <v>3726</v>
      </c>
    </row>
    <row r="190" spans="1:14">
      <c r="A190" s="396"/>
      <c r="B190" s="396" t="s">
        <v>349</v>
      </c>
      <c r="C190" s="396"/>
      <c r="D190" s="396"/>
      <c r="E190" s="396"/>
      <c r="F190" s="401" t="s">
        <v>181</v>
      </c>
      <c r="G190" s="396"/>
      <c r="H190" s="396"/>
      <c r="I190" s="396"/>
      <c r="J190" s="414">
        <v>402</v>
      </c>
      <c r="K190" s="413"/>
      <c r="L190" s="414">
        <v>725</v>
      </c>
    </row>
    <row r="191" spans="1:14">
      <c r="A191" s="396"/>
      <c r="B191" s="396" t="s">
        <v>182</v>
      </c>
      <c r="C191" s="396"/>
      <c r="D191" s="396"/>
      <c r="E191" s="396"/>
      <c r="F191" s="396"/>
      <c r="G191" s="396"/>
      <c r="H191" s="396"/>
      <c r="I191" s="396"/>
      <c r="J191" s="412">
        <v>0</v>
      </c>
      <c r="K191" s="413"/>
      <c r="L191" s="414"/>
    </row>
    <row r="192" spans="1:14">
      <c r="A192" s="396"/>
      <c r="B192" s="396" t="s">
        <v>183</v>
      </c>
      <c r="C192" s="396"/>
      <c r="D192" s="396"/>
      <c r="E192" s="396"/>
      <c r="F192" s="396"/>
      <c r="G192" s="396"/>
      <c r="H192" s="396"/>
      <c r="I192" s="396"/>
      <c r="J192" s="415">
        <v>3341</v>
      </c>
      <c r="K192" s="413"/>
      <c r="L192" s="415">
        <v>1912</v>
      </c>
    </row>
    <row r="193" spans="1:12">
      <c r="A193" s="396"/>
      <c r="B193" s="396" t="s">
        <v>184</v>
      </c>
      <c r="C193" s="396"/>
      <c r="D193" s="396"/>
      <c r="E193" s="396"/>
      <c r="F193" s="396"/>
      <c r="G193" s="396"/>
      <c r="H193" s="396"/>
      <c r="I193" s="396"/>
      <c r="J193" s="414">
        <v>137</v>
      </c>
      <c r="K193" s="413"/>
      <c r="L193" s="414">
        <v>74</v>
      </c>
    </row>
    <row r="194" spans="1:12" ht="21" thickBot="1">
      <c r="B194" s="335" t="s">
        <v>90</v>
      </c>
      <c r="J194" s="351">
        <f>SUM(J192:J193)</f>
        <v>3478</v>
      </c>
      <c r="L194" s="351">
        <f>SUM(L192:L193)</f>
        <v>1986</v>
      </c>
    </row>
    <row r="195" spans="1:12" ht="21" thickTop="1"/>
    <row r="196" spans="1:12" ht="62.25" customHeight="1">
      <c r="A196" s="374"/>
      <c r="B196" s="743" t="s">
        <v>185</v>
      </c>
      <c r="C196" s="743"/>
      <c r="D196" s="743"/>
      <c r="E196" s="743"/>
      <c r="F196" s="743"/>
      <c r="G196" s="743"/>
      <c r="H196" s="743"/>
      <c r="I196" s="743"/>
      <c r="J196" s="743"/>
      <c r="K196" s="743"/>
      <c r="L196" s="743"/>
    </row>
    <row r="197" spans="1:12">
      <c r="A197" s="374"/>
      <c r="B197" s="374"/>
      <c r="C197" s="374"/>
      <c r="D197" s="374"/>
      <c r="E197" s="374"/>
      <c r="F197" s="374"/>
      <c r="G197" s="374"/>
      <c r="H197" s="374"/>
      <c r="I197" s="374"/>
      <c r="J197" s="374"/>
      <c r="K197" s="371"/>
      <c r="L197" s="374"/>
    </row>
    <row r="198" spans="1:12" ht="62.25" customHeight="1">
      <c r="A198" s="374"/>
      <c r="B198" s="743" t="s">
        <v>186</v>
      </c>
      <c r="C198" s="743"/>
      <c r="D198" s="743"/>
      <c r="E198" s="743"/>
      <c r="F198" s="743"/>
      <c r="G198" s="743"/>
      <c r="H198" s="743"/>
      <c r="I198" s="743"/>
      <c r="J198" s="743"/>
      <c r="K198" s="743"/>
      <c r="L198" s="743"/>
    </row>
    <row r="199" spans="1:12">
      <c r="A199" s="374"/>
      <c r="B199" s="374"/>
      <c r="C199" s="374"/>
      <c r="D199" s="374"/>
      <c r="E199" s="374"/>
      <c r="F199" s="374"/>
      <c r="G199" s="374"/>
      <c r="H199" s="374"/>
      <c r="I199" s="374"/>
      <c r="J199" s="374"/>
      <c r="K199" s="371"/>
      <c r="L199" s="374"/>
    </row>
    <row r="200" spans="1:12" ht="41.25" customHeight="1">
      <c r="A200" s="374"/>
      <c r="B200" s="743" t="s">
        <v>274</v>
      </c>
      <c r="C200" s="743"/>
      <c r="D200" s="743"/>
      <c r="E200" s="743"/>
      <c r="F200" s="743"/>
      <c r="G200" s="743"/>
      <c r="H200" s="743"/>
      <c r="I200" s="743"/>
      <c r="J200" s="743"/>
      <c r="K200" s="743"/>
      <c r="L200" s="743"/>
    </row>
    <row r="201" spans="1:12">
      <c r="A201" s="374"/>
      <c r="B201" s="374"/>
      <c r="C201" s="374"/>
      <c r="D201" s="374"/>
      <c r="E201" s="374"/>
      <c r="F201" s="374"/>
      <c r="G201" s="374"/>
      <c r="H201" s="374"/>
      <c r="I201" s="374"/>
      <c r="J201" s="374"/>
      <c r="K201" s="371"/>
      <c r="L201" s="374"/>
    </row>
    <row r="202" spans="1:12">
      <c r="A202" s="374"/>
      <c r="B202" s="374"/>
      <c r="C202" s="374"/>
      <c r="D202" s="374"/>
      <c r="E202" s="374"/>
      <c r="F202" s="374"/>
      <c r="G202" s="374"/>
      <c r="H202" s="374"/>
      <c r="I202" s="374"/>
      <c r="J202" s="756" t="s">
        <v>347</v>
      </c>
      <c r="K202" s="756"/>
      <c r="L202" s="756"/>
    </row>
    <row r="203" spans="1:12">
      <c r="A203" s="374"/>
      <c r="B203" s="374"/>
      <c r="C203" s="374"/>
      <c r="D203" s="374"/>
      <c r="E203" s="374"/>
      <c r="F203" s="374"/>
      <c r="G203" s="374"/>
      <c r="H203" s="374"/>
      <c r="I203" s="374"/>
      <c r="J203" s="368" t="s">
        <v>50</v>
      </c>
      <c r="K203" s="369"/>
      <c r="L203" s="368" t="s">
        <v>76</v>
      </c>
    </row>
    <row r="204" spans="1:12">
      <c r="A204" s="374"/>
      <c r="B204" s="392" t="s">
        <v>187</v>
      </c>
      <c r="C204" s="374"/>
      <c r="D204" s="374"/>
      <c r="E204" s="374"/>
      <c r="F204" s="374"/>
      <c r="G204" s="374"/>
      <c r="H204" s="374"/>
      <c r="I204" s="374"/>
      <c r="J204" s="374"/>
      <c r="K204" s="371"/>
      <c r="L204" s="374"/>
    </row>
    <row r="205" spans="1:12">
      <c r="A205" s="374"/>
      <c r="B205" s="444" t="s">
        <v>140</v>
      </c>
      <c r="C205" s="374"/>
      <c r="D205" s="374"/>
      <c r="E205" s="374"/>
      <c r="F205" s="374"/>
      <c r="G205" s="374"/>
      <c r="H205" s="374"/>
      <c r="I205" s="374"/>
      <c r="J205" s="445">
        <v>0</v>
      </c>
      <c r="K205" s="371"/>
      <c r="L205" s="370">
        <v>10232889</v>
      </c>
    </row>
    <row r="206" spans="1:12">
      <c r="A206" s="374"/>
      <c r="B206" s="444" t="s">
        <v>138</v>
      </c>
      <c r="C206" s="374"/>
      <c r="D206" s="374"/>
      <c r="E206" s="374"/>
      <c r="F206" s="374"/>
      <c r="G206" s="374"/>
      <c r="H206" s="374"/>
      <c r="I206" s="374"/>
      <c r="J206" s="445">
        <v>0</v>
      </c>
      <c r="K206" s="371"/>
      <c r="L206" s="370">
        <v>7187443</v>
      </c>
    </row>
    <row r="207" spans="1:12">
      <c r="A207" s="374"/>
      <c r="B207" s="444" t="s">
        <v>169</v>
      </c>
      <c r="C207" s="374"/>
      <c r="D207" s="374"/>
      <c r="E207" s="374"/>
      <c r="F207" s="374"/>
      <c r="G207" s="374"/>
      <c r="H207" s="374"/>
      <c r="I207" s="374"/>
      <c r="J207" s="445">
        <v>0</v>
      </c>
      <c r="K207" s="371"/>
      <c r="L207" s="370">
        <v>3400000</v>
      </c>
    </row>
    <row r="208" spans="1:12">
      <c r="A208" s="374"/>
      <c r="B208" s="444" t="s">
        <v>164</v>
      </c>
      <c r="C208" s="374"/>
      <c r="D208" s="374"/>
      <c r="E208" s="374"/>
      <c r="F208" s="374"/>
      <c r="G208" s="374"/>
      <c r="H208" s="374"/>
      <c r="I208" s="374"/>
      <c r="J208" s="445">
        <v>0</v>
      </c>
      <c r="K208" s="371"/>
      <c r="L208" s="370">
        <v>2000000</v>
      </c>
    </row>
    <row r="209" spans="1:12">
      <c r="A209" s="374"/>
      <c r="B209" s="444" t="s">
        <v>153</v>
      </c>
      <c r="C209" s="374"/>
      <c r="D209" s="374"/>
      <c r="E209" s="374"/>
      <c r="F209" s="374"/>
      <c r="G209" s="374"/>
      <c r="H209" s="374"/>
      <c r="I209" s="374"/>
      <c r="J209" s="445">
        <v>0</v>
      </c>
      <c r="K209" s="371"/>
      <c r="L209" s="370">
        <v>1591400</v>
      </c>
    </row>
    <row r="210" spans="1:12">
      <c r="A210" s="374"/>
      <c r="B210" s="444" t="s">
        <v>143</v>
      </c>
      <c r="C210" s="374"/>
      <c r="D210" s="374"/>
      <c r="E210" s="374"/>
      <c r="F210" s="374"/>
      <c r="G210" s="374"/>
      <c r="H210" s="374"/>
      <c r="I210" s="374"/>
      <c r="J210" s="445">
        <v>0</v>
      </c>
      <c r="K210" s="371"/>
      <c r="L210" s="370">
        <v>1000000</v>
      </c>
    </row>
    <row r="211" spans="1:12">
      <c r="A211" s="374"/>
      <c r="B211" s="444" t="s">
        <v>142</v>
      </c>
      <c r="C211" s="374"/>
      <c r="D211" s="374"/>
      <c r="E211" s="374"/>
      <c r="F211" s="374"/>
      <c r="G211" s="374"/>
      <c r="H211" s="374"/>
      <c r="I211" s="374"/>
      <c r="J211" s="445">
        <v>0</v>
      </c>
      <c r="K211" s="371"/>
      <c r="L211" s="370">
        <v>772668</v>
      </c>
    </row>
    <row r="212" spans="1:12">
      <c r="A212" s="374"/>
      <c r="B212" s="444" t="s">
        <v>151</v>
      </c>
      <c r="C212" s="374"/>
      <c r="D212" s="374"/>
      <c r="E212" s="374"/>
      <c r="F212" s="374"/>
      <c r="G212" s="374"/>
      <c r="H212" s="374"/>
      <c r="I212" s="374"/>
      <c r="J212" s="445">
        <v>0</v>
      </c>
      <c r="K212" s="371"/>
      <c r="L212" s="370">
        <v>539496</v>
      </c>
    </row>
    <row r="213" spans="1:12">
      <c r="A213" s="374"/>
      <c r="B213" s="444" t="s">
        <v>165</v>
      </c>
      <c r="C213" s="374"/>
      <c r="D213" s="374"/>
      <c r="E213" s="374"/>
      <c r="F213" s="374"/>
      <c r="G213" s="374"/>
      <c r="H213" s="374"/>
      <c r="I213" s="374"/>
      <c r="J213" s="445">
        <v>0</v>
      </c>
      <c r="K213" s="371"/>
      <c r="L213" s="370">
        <v>200000</v>
      </c>
    </row>
    <row r="214" spans="1:12" ht="21" thickBot="1">
      <c r="A214" s="374"/>
      <c r="B214" s="444" t="s">
        <v>309</v>
      </c>
      <c r="C214" s="374"/>
      <c r="D214" s="374"/>
      <c r="E214" s="374"/>
      <c r="F214" s="374"/>
      <c r="G214" s="374"/>
      <c r="H214" s="374"/>
      <c r="I214" s="374"/>
      <c r="J214" s="446">
        <f>SUM(J205:J213)</f>
        <v>0</v>
      </c>
      <c r="K214" s="371"/>
      <c r="L214" s="373">
        <f>SUM(L205:L213)</f>
        <v>26923896</v>
      </c>
    </row>
    <row r="215" spans="1:12" ht="21" thickTop="1">
      <c r="A215" s="374"/>
      <c r="B215" s="374"/>
      <c r="C215" s="374"/>
      <c r="D215" s="374"/>
      <c r="E215" s="374"/>
      <c r="F215" s="374"/>
      <c r="G215" s="374"/>
      <c r="H215" s="374"/>
      <c r="I215" s="374"/>
      <c r="J215" s="445"/>
      <c r="K215" s="371"/>
      <c r="L215" s="374"/>
    </row>
    <row r="216" spans="1:12">
      <c r="A216" s="374"/>
      <c r="B216" s="374"/>
      <c r="C216" s="374"/>
      <c r="D216" s="374"/>
      <c r="E216" s="374"/>
      <c r="F216" s="374"/>
      <c r="G216" s="374"/>
      <c r="H216" s="374"/>
      <c r="I216" s="374"/>
      <c r="J216" s="756" t="s">
        <v>347</v>
      </c>
      <c r="K216" s="756"/>
      <c r="L216" s="756"/>
    </row>
    <row r="217" spans="1:12">
      <c r="A217" s="374"/>
      <c r="B217" s="374"/>
      <c r="C217" s="374"/>
      <c r="D217" s="374"/>
      <c r="E217" s="374"/>
      <c r="F217" s="374"/>
      <c r="G217" s="374"/>
      <c r="H217" s="374"/>
      <c r="I217" s="374"/>
      <c r="J217" s="368" t="s">
        <v>50</v>
      </c>
      <c r="K217" s="369"/>
      <c r="L217" s="368" t="s">
        <v>76</v>
      </c>
    </row>
    <row r="218" spans="1:12">
      <c r="A218" s="374"/>
      <c r="B218" s="392" t="s">
        <v>345</v>
      </c>
      <c r="C218" s="374"/>
      <c r="D218" s="374"/>
      <c r="E218" s="374"/>
      <c r="F218" s="374"/>
      <c r="G218" s="374"/>
      <c r="H218" s="374"/>
      <c r="I218" s="374"/>
      <c r="J218" s="374"/>
      <c r="K218" s="371"/>
      <c r="L218" s="374"/>
    </row>
    <row r="219" spans="1:12">
      <c r="A219" s="374"/>
      <c r="B219" s="444" t="s">
        <v>164</v>
      </c>
      <c r="C219" s="374"/>
      <c r="D219" s="374"/>
      <c r="E219" s="374"/>
      <c r="F219" s="374"/>
      <c r="G219" s="374"/>
      <c r="H219" s="374"/>
      <c r="I219" s="374"/>
      <c r="J219" s="417">
        <v>0</v>
      </c>
      <c r="K219" s="371"/>
      <c r="L219" s="408">
        <v>4000000</v>
      </c>
    </row>
    <row r="220" spans="1:12">
      <c r="A220" s="374"/>
      <c r="B220" s="444" t="s">
        <v>150</v>
      </c>
      <c r="C220" s="374"/>
      <c r="D220" s="374"/>
      <c r="E220" s="374"/>
      <c r="F220" s="374"/>
      <c r="G220" s="374"/>
      <c r="H220" s="374"/>
      <c r="I220" s="374"/>
      <c r="J220" s="417">
        <v>580600</v>
      </c>
      <c r="K220" s="371"/>
      <c r="L220" s="408">
        <v>414885</v>
      </c>
    </row>
    <row r="221" spans="1:12">
      <c r="A221" s="374"/>
      <c r="B221" s="444" t="s">
        <v>158</v>
      </c>
      <c r="C221" s="374"/>
      <c r="D221" s="374"/>
      <c r="E221" s="374"/>
      <c r="F221" s="374"/>
      <c r="G221" s="374"/>
      <c r="H221" s="374"/>
      <c r="I221" s="374"/>
      <c r="J221" s="417">
        <v>595500</v>
      </c>
      <c r="K221" s="371"/>
      <c r="L221" s="408">
        <v>0</v>
      </c>
    </row>
    <row r="222" spans="1:12">
      <c r="A222" s="374"/>
      <c r="B222" s="444" t="s">
        <v>154</v>
      </c>
      <c r="C222" s="374"/>
      <c r="D222" s="374"/>
      <c r="E222" s="374"/>
      <c r="F222" s="374"/>
      <c r="G222" s="374"/>
      <c r="H222" s="374"/>
      <c r="I222" s="374"/>
      <c r="J222" s="417">
        <v>350200</v>
      </c>
      <c r="K222" s="371"/>
      <c r="L222" s="408">
        <v>0</v>
      </c>
    </row>
    <row r="223" spans="1:12">
      <c r="A223" s="374"/>
      <c r="B223" s="444" t="s">
        <v>188</v>
      </c>
      <c r="C223" s="374"/>
      <c r="D223" s="374"/>
      <c r="E223" s="374"/>
      <c r="F223" s="374"/>
      <c r="G223" s="374"/>
      <c r="H223" s="374"/>
      <c r="I223" s="374"/>
      <c r="J223" s="417">
        <v>394400</v>
      </c>
      <c r="K223" s="371"/>
      <c r="L223" s="408">
        <v>0</v>
      </c>
    </row>
    <row r="224" spans="1:12">
      <c r="A224" s="374"/>
      <c r="B224" s="444" t="s">
        <v>162</v>
      </c>
      <c r="C224" s="374"/>
      <c r="D224" s="374"/>
      <c r="E224" s="374"/>
      <c r="F224" s="374"/>
      <c r="G224" s="374"/>
      <c r="H224" s="374"/>
      <c r="I224" s="374"/>
      <c r="J224" s="417">
        <v>106300</v>
      </c>
      <c r="K224" s="371"/>
      <c r="L224" s="408">
        <v>0</v>
      </c>
    </row>
    <row r="225" spans="1:12">
      <c r="A225" s="374"/>
      <c r="B225" s="444" t="s">
        <v>152</v>
      </c>
      <c r="C225" s="374"/>
      <c r="D225" s="374"/>
      <c r="E225" s="374"/>
      <c r="F225" s="374"/>
      <c r="G225" s="374"/>
      <c r="H225" s="374"/>
      <c r="I225" s="374"/>
      <c r="J225" s="417">
        <v>368650</v>
      </c>
      <c r="K225" s="371"/>
      <c r="L225" s="408">
        <v>269885</v>
      </c>
    </row>
    <row r="226" spans="1:12">
      <c r="A226" s="374"/>
      <c r="B226" s="444" t="s">
        <v>189</v>
      </c>
      <c r="C226" s="374"/>
      <c r="D226" s="374"/>
      <c r="E226" s="374"/>
      <c r="F226" s="374"/>
      <c r="G226" s="374"/>
      <c r="H226" s="374"/>
      <c r="I226" s="374"/>
      <c r="J226" s="417">
        <f>228660+110200</f>
        <v>338860</v>
      </c>
      <c r="K226" s="371"/>
      <c r="L226" s="408">
        <v>0</v>
      </c>
    </row>
    <row r="227" spans="1:12">
      <c r="A227" s="374"/>
      <c r="B227" s="444" t="s">
        <v>190</v>
      </c>
      <c r="C227" s="374"/>
      <c r="D227" s="374"/>
      <c r="E227" s="374"/>
      <c r="F227" s="374"/>
      <c r="G227" s="374"/>
      <c r="H227" s="374"/>
      <c r="I227" s="374"/>
      <c r="J227" s="417">
        <v>368650</v>
      </c>
      <c r="K227" s="371"/>
      <c r="L227" s="408">
        <v>0</v>
      </c>
    </row>
    <row r="228" spans="1:12">
      <c r="A228" s="374"/>
      <c r="B228" s="444" t="s">
        <v>151</v>
      </c>
      <c r="C228" s="374"/>
      <c r="D228" s="374"/>
      <c r="E228" s="374"/>
      <c r="F228" s="374"/>
      <c r="G228" s="374"/>
      <c r="H228" s="374"/>
      <c r="I228" s="374"/>
      <c r="J228" s="417">
        <v>308680</v>
      </c>
      <c r="K228" s="371"/>
      <c r="L228" s="408">
        <v>231745</v>
      </c>
    </row>
    <row r="229" spans="1:12">
      <c r="A229" s="374"/>
      <c r="B229" s="444" t="s">
        <v>160</v>
      </c>
      <c r="C229" s="374"/>
      <c r="D229" s="374"/>
      <c r="E229" s="374"/>
      <c r="F229" s="374"/>
      <c r="G229" s="374"/>
      <c r="H229" s="374"/>
      <c r="I229" s="374"/>
      <c r="J229" s="417">
        <v>227400</v>
      </c>
      <c r="K229" s="371"/>
      <c r="L229" s="408">
        <v>0</v>
      </c>
    </row>
    <row r="230" spans="1:12">
      <c r="A230" s="374"/>
      <c r="B230" s="444" t="s">
        <v>191</v>
      </c>
      <c r="C230" s="374"/>
      <c r="D230" s="374"/>
      <c r="E230" s="374"/>
      <c r="F230" s="374"/>
      <c r="G230" s="374"/>
      <c r="H230" s="374"/>
      <c r="I230" s="374"/>
      <c r="J230" s="417">
        <v>236400</v>
      </c>
      <c r="K230" s="371"/>
      <c r="L230" s="408">
        <v>0</v>
      </c>
    </row>
    <row r="231" spans="1:12">
      <c r="A231" s="374"/>
      <c r="B231" s="374"/>
      <c r="C231" s="374"/>
      <c r="D231" s="374"/>
      <c r="E231" s="374"/>
      <c r="F231" s="374"/>
      <c r="G231" s="374"/>
      <c r="H231" s="374"/>
      <c r="I231" s="374"/>
      <c r="J231" s="374"/>
      <c r="K231" s="371"/>
      <c r="L231" s="408"/>
    </row>
    <row r="232" spans="1:12">
      <c r="A232" s="374"/>
      <c r="B232" s="374"/>
      <c r="C232" s="374"/>
      <c r="D232" s="374"/>
      <c r="E232" s="374"/>
      <c r="F232" s="374"/>
      <c r="G232" s="374"/>
      <c r="H232" s="374"/>
      <c r="I232" s="374"/>
      <c r="J232" s="756" t="s">
        <v>347</v>
      </c>
      <c r="K232" s="756"/>
      <c r="L232" s="756"/>
    </row>
    <row r="233" spans="1:12">
      <c r="A233" s="374"/>
      <c r="B233" s="374"/>
      <c r="C233" s="374"/>
      <c r="D233" s="374"/>
      <c r="E233" s="374"/>
      <c r="F233" s="374"/>
      <c r="G233" s="374"/>
      <c r="H233" s="374"/>
      <c r="I233" s="374"/>
      <c r="J233" s="368" t="s">
        <v>50</v>
      </c>
      <c r="K233" s="369"/>
      <c r="L233" s="368" t="s">
        <v>76</v>
      </c>
    </row>
    <row r="234" spans="1:12">
      <c r="A234" s="374"/>
      <c r="B234" s="392" t="s">
        <v>192</v>
      </c>
      <c r="C234" s="374"/>
      <c r="D234" s="374"/>
      <c r="E234" s="374"/>
      <c r="F234" s="374"/>
      <c r="G234" s="374"/>
      <c r="H234" s="374"/>
      <c r="I234" s="374"/>
      <c r="J234" s="374"/>
      <c r="K234" s="371"/>
      <c r="L234" s="374"/>
    </row>
    <row r="235" spans="1:12">
      <c r="A235" s="374"/>
      <c r="B235" s="444" t="s">
        <v>155</v>
      </c>
      <c r="C235" s="374"/>
      <c r="D235" s="374"/>
      <c r="E235" s="374"/>
      <c r="F235" s="374"/>
      <c r="G235" s="374"/>
      <c r="H235" s="374"/>
      <c r="I235" s="374"/>
      <c r="J235" s="417">
        <v>173115</v>
      </c>
      <c r="K235" s="371"/>
      <c r="L235" s="408">
        <v>0</v>
      </c>
    </row>
    <row r="236" spans="1:12">
      <c r="A236" s="374"/>
      <c r="B236" s="444" t="s">
        <v>193</v>
      </c>
      <c r="C236" s="374"/>
      <c r="D236" s="374"/>
      <c r="E236" s="374"/>
      <c r="F236" s="374"/>
      <c r="G236" s="374"/>
      <c r="H236" s="374"/>
      <c r="I236" s="374"/>
      <c r="J236" s="417">
        <v>118200</v>
      </c>
      <c r="K236" s="371"/>
      <c r="L236" s="408">
        <v>0</v>
      </c>
    </row>
    <row r="237" spans="1:12">
      <c r="A237" s="374"/>
      <c r="B237" s="444" t="s">
        <v>165</v>
      </c>
      <c r="C237" s="374"/>
      <c r="D237" s="374"/>
      <c r="E237" s="374"/>
      <c r="F237" s="374"/>
      <c r="G237" s="374"/>
      <c r="H237" s="374"/>
      <c r="I237" s="374"/>
      <c r="J237" s="417">
        <v>102200</v>
      </c>
      <c r="K237" s="371"/>
      <c r="L237" s="408">
        <v>45000</v>
      </c>
    </row>
    <row r="238" spans="1:12">
      <c r="A238" s="374"/>
      <c r="B238" s="444" t="s">
        <v>194</v>
      </c>
      <c r="C238" s="374"/>
      <c r="D238" s="374"/>
      <c r="E238" s="374"/>
      <c r="F238" s="374"/>
      <c r="G238" s="374"/>
      <c r="H238" s="374"/>
      <c r="I238" s="374"/>
      <c r="J238" s="417">
        <v>136400</v>
      </c>
      <c r="K238" s="371"/>
      <c r="L238" s="408">
        <v>0</v>
      </c>
    </row>
    <row r="239" spans="1:12">
      <c r="A239" s="374"/>
      <c r="B239" s="444" t="s">
        <v>195</v>
      </c>
      <c r="C239" s="374"/>
      <c r="D239" s="374"/>
      <c r="E239" s="374"/>
      <c r="F239" s="374"/>
      <c r="G239" s="374"/>
      <c r="H239" s="374"/>
      <c r="I239" s="374"/>
      <c r="J239" s="417">
        <v>100400</v>
      </c>
      <c r="K239" s="371"/>
      <c r="L239" s="408">
        <v>45000</v>
      </c>
    </row>
    <row r="240" spans="1:12">
      <c r="A240" s="374"/>
      <c r="B240" s="444" t="s">
        <v>196</v>
      </c>
      <c r="C240" s="374"/>
      <c r="D240" s="374"/>
      <c r="E240" s="374"/>
      <c r="F240" s="374"/>
      <c r="G240" s="374"/>
      <c r="H240" s="374"/>
      <c r="I240" s="374"/>
      <c r="J240" s="417">
        <v>304676</v>
      </c>
      <c r="K240" s="371"/>
      <c r="L240" s="408">
        <v>45000</v>
      </c>
    </row>
    <row r="241" spans="1:14" ht="21" thickBot="1">
      <c r="A241" s="374"/>
      <c r="B241" s="374"/>
      <c r="C241" s="374"/>
      <c r="D241" s="374"/>
      <c r="E241" s="374"/>
      <c r="F241" s="374"/>
      <c r="G241" s="374"/>
      <c r="H241" s="374"/>
      <c r="I241" s="374"/>
      <c r="J241" s="418">
        <f>SUM(J235:J240)+SUM(J219:J230)</f>
        <v>4810631</v>
      </c>
      <c r="K241" s="371"/>
      <c r="L241" s="418">
        <f>SUM(L235:L240)+SUM(L219:L230)</f>
        <v>5051515</v>
      </c>
    </row>
    <row r="242" spans="1:14" ht="21" thickTop="1">
      <c r="A242" s="374"/>
      <c r="B242" s="374"/>
      <c r="C242" s="374"/>
      <c r="D242" s="374"/>
      <c r="E242" s="374"/>
      <c r="F242" s="374"/>
      <c r="G242" s="374"/>
      <c r="H242" s="374"/>
      <c r="I242" s="374"/>
      <c r="J242" s="374"/>
      <c r="K242" s="371"/>
      <c r="L242" s="374"/>
    </row>
    <row r="243" spans="1:14" ht="41.25" customHeight="1">
      <c r="A243" s="374"/>
      <c r="B243" s="743" t="s">
        <v>197</v>
      </c>
      <c r="C243" s="743"/>
      <c r="D243" s="743"/>
      <c r="E243" s="743"/>
      <c r="F243" s="743"/>
      <c r="G243" s="743"/>
      <c r="H243" s="743"/>
      <c r="I243" s="743"/>
      <c r="J243" s="743"/>
      <c r="K243" s="743"/>
      <c r="L243" s="743"/>
    </row>
    <row r="245" spans="1:14">
      <c r="A245" s="394" t="s">
        <v>198</v>
      </c>
      <c r="B245" s="395" t="s">
        <v>346</v>
      </c>
      <c r="C245" s="396"/>
      <c r="D245" s="396"/>
      <c r="E245" s="396"/>
      <c r="F245" s="396"/>
      <c r="G245" s="396"/>
      <c r="H245" s="396"/>
      <c r="I245" s="396"/>
      <c r="J245" s="396"/>
      <c r="K245" s="397"/>
      <c r="L245" s="396"/>
    </row>
    <row r="246" spans="1:14">
      <c r="A246" s="396"/>
      <c r="B246" s="396"/>
      <c r="C246" s="396"/>
      <c r="D246" s="396"/>
      <c r="E246" s="396"/>
      <c r="F246" s="396"/>
      <c r="G246" s="396"/>
      <c r="H246" s="396"/>
      <c r="I246" s="396"/>
      <c r="J246" s="396"/>
      <c r="K246" s="397"/>
      <c r="L246" s="8" t="s">
        <v>347</v>
      </c>
    </row>
    <row r="247" spans="1:14">
      <c r="A247" s="396"/>
      <c r="B247" s="396" t="s">
        <v>199</v>
      </c>
      <c r="C247" s="396"/>
      <c r="D247" s="396"/>
      <c r="E247" s="396"/>
      <c r="F247" s="396"/>
      <c r="G247" s="396"/>
      <c r="H247" s="396"/>
      <c r="I247" s="396"/>
      <c r="J247" s="396"/>
      <c r="K247" s="397"/>
      <c r="L247" s="361">
        <v>1977483</v>
      </c>
    </row>
    <row r="248" spans="1:14" ht="21">
      <c r="A248" s="396"/>
      <c r="B248" s="400" t="s">
        <v>200</v>
      </c>
      <c r="C248" s="396"/>
      <c r="D248" s="396"/>
      <c r="E248" s="396"/>
      <c r="F248" s="396"/>
      <c r="G248" s="396"/>
      <c r="H248" s="396"/>
      <c r="I248" s="396"/>
      <c r="J248" s="396"/>
      <c r="K248" s="397"/>
      <c r="L248" s="361">
        <v>408999</v>
      </c>
      <c r="N248" s="443" t="s">
        <v>273</v>
      </c>
    </row>
    <row r="249" spans="1:14">
      <c r="A249" s="396"/>
      <c r="B249" s="400" t="s">
        <v>349</v>
      </c>
      <c r="C249" s="396"/>
      <c r="D249" s="396"/>
      <c r="E249" s="396"/>
      <c r="F249" s="396"/>
      <c r="G249" s="396"/>
      <c r="H249" s="396"/>
      <c r="I249" s="396"/>
      <c r="J249" s="396"/>
      <c r="K249" s="397"/>
      <c r="L249" s="361">
        <v>81739.5</v>
      </c>
    </row>
    <row r="250" spans="1:14" ht="21" thickBot="1">
      <c r="A250" s="396"/>
      <c r="B250" s="396" t="s">
        <v>272</v>
      </c>
      <c r="C250" s="396"/>
      <c r="D250" s="396"/>
      <c r="E250" s="396"/>
      <c r="F250" s="396"/>
      <c r="G250" s="396"/>
      <c r="H250" s="396"/>
      <c r="I250" s="396"/>
      <c r="J250" s="396"/>
      <c r="K250" s="397"/>
      <c r="L250" s="365">
        <f>SUM(L247:L249)</f>
        <v>2468221.5</v>
      </c>
    </row>
    <row r="251" spans="1:14" ht="21" thickTop="1"/>
    <row r="252" spans="1:14">
      <c r="A252" s="391" t="s">
        <v>201</v>
      </c>
      <c r="B252" s="392" t="s">
        <v>305</v>
      </c>
      <c r="C252" s="374"/>
      <c r="D252" s="374"/>
      <c r="E252" s="374"/>
      <c r="F252" s="374"/>
      <c r="G252" s="374"/>
      <c r="H252" s="374"/>
      <c r="I252" s="374"/>
      <c r="J252" s="374"/>
      <c r="K252" s="371"/>
      <c r="L252" s="374"/>
    </row>
    <row r="253" spans="1:14">
      <c r="A253" s="374"/>
      <c r="B253" s="374"/>
      <c r="C253" s="374"/>
      <c r="D253" s="374"/>
      <c r="E253" s="374"/>
      <c r="F253" s="374"/>
      <c r="G253" s="374"/>
      <c r="H253" s="374"/>
      <c r="I253" s="374"/>
      <c r="J253" s="770" t="s">
        <v>347</v>
      </c>
      <c r="K253" s="770"/>
      <c r="L253" s="770"/>
    </row>
    <row r="254" spans="1:14" s="353" customFormat="1" ht="43.5" customHeight="1">
      <c r="A254" s="433"/>
      <c r="B254" s="433"/>
      <c r="C254" s="433"/>
      <c r="D254" s="433"/>
      <c r="E254" s="433"/>
      <c r="F254" s="434" t="s">
        <v>202</v>
      </c>
      <c r="G254" s="435"/>
      <c r="H254" s="434" t="s">
        <v>203</v>
      </c>
      <c r="I254" s="433"/>
      <c r="J254" s="436" t="s">
        <v>204</v>
      </c>
      <c r="K254" s="437"/>
      <c r="L254" s="436" t="s">
        <v>90</v>
      </c>
      <c r="M254" s="378"/>
      <c r="N254" s="442" t="s">
        <v>271</v>
      </c>
    </row>
    <row r="255" spans="1:14">
      <c r="A255" s="374"/>
      <c r="B255" s="438" t="s">
        <v>205</v>
      </c>
      <c r="C255" s="374"/>
      <c r="D255" s="374"/>
      <c r="E255" s="374"/>
      <c r="F255" s="374"/>
      <c r="G255" s="374"/>
      <c r="H255" s="370">
        <v>1930000</v>
      </c>
      <c r="I255" s="374"/>
      <c r="J255" s="370">
        <v>193000000</v>
      </c>
      <c r="K255" s="371"/>
      <c r="L255" s="370">
        <v>193000000</v>
      </c>
    </row>
    <row r="256" spans="1:14">
      <c r="A256" s="374"/>
      <c r="B256" s="374" t="s">
        <v>206</v>
      </c>
      <c r="C256" s="374"/>
      <c r="D256" s="374"/>
      <c r="E256" s="374"/>
      <c r="F256" s="439">
        <v>239568</v>
      </c>
      <c r="G256" s="374"/>
      <c r="H256" s="440">
        <v>991800</v>
      </c>
      <c r="I256" s="374"/>
      <c r="J256" s="440">
        <v>99180000</v>
      </c>
      <c r="K256" s="371"/>
      <c r="L256" s="440">
        <v>99180000</v>
      </c>
    </row>
    <row r="257" spans="1:12">
      <c r="A257" s="374"/>
      <c r="B257" s="374" t="s">
        <v>207</v>
      </c>
      <c r="C257" s="374"/>
      <c r="D257" s="374"/>
      <c r="E257" s="374"/>
      <c r="F257" s="441"/>
      <c r="G257" s="374"/>
      <c r="H257" s="370">
        <f>SUM(H255:H256)</f>
        <v>2921800</v>
      </c>
      <c r="I257" s="374"/>
      <c r="J257" s="370">
        <f>SUM(J255:J256)</f>
        <v>292180000</v>
      </c>
      <c r="K257" s="371"/>
      <c r="L257" s="370">
        <f>SUM(L255:L256)</f>
        <v>292180000</v>
      </c>
    </row>
    <row r="258" spans="1:12">
      <c r="A258" s="374"/>
      <c r="B258" s="374" t="s">
        <v>206</v>
      </c>
      <c r="C258" s="374"/>
      <c r="D258" s="374"/>
      <c r="E258" s="374"/>
      <c r="F258" s="439">
        <v>239741</v>
      </c>
      <c r="G258" s="374"/>
      <c r="H258" s="370">
        <v>488200</v>
      </c>
      <c r="I258" s="374"/>
      <c r="J258" s="370">
        <v>48820000</v>
      </c>
      <c r="K258" s="371"/>
      <c r="L258" s="370">
        <v>48820000</v>
      </c>
    </row>
    <row r="259" spans="1:12">
      <c r="A259" s="374"/>
      <c r="B259" s="374"/>
      <c r="C259" s="374"/>
      <c r="D259" s="374"/>
      <c r="E259" s="374"/>
      <c r="F259" s="439">
        <v>239780</v>
      </c>
      <c r="G259" s="374"/>
      <c r="H259" s="370">
        <v>290000</v>
      </c>
      <c r="I259" s="374"/>
      <c r="J259" s="370">
        <v>29000000</v>
      </c>
      <c r="K259" s="371"/>
      <c r="L259" s="370">
        <v>29000000</v>
      </c>
    </row>
    <row r="260" spans="1:12" ht="21" thickBot="1">
      <c r="A260" s="374"/>
      <c r="B260" s="374" t="s">
        <v>269</v>
      </c>
      <c r="C260" s="374"/>
      <c r="D260" s="374"/>
      <c r="E260" s="374"/>
      <c r="F260" s="374"/>
      <c r="G260" s="374"/>
      <c r="H260" s="373">
        <f>SUM(H257:H259)</f>
        <v>3700000</v>
      </c>
      <c r="I260" s="374"/>
      <c r="J260" s="373">
        <f>SUM(J257:J259)</f>
        <v>370000000</v>
      </c>
      <c r="K260" s="371"/>
      <c r="L260" s="373">
        <f>SUM(L257:L259)</f>
        <v>370000000</v>
      </c>
    </row>
    <row r="261" spans="1:12" ht="21" thickTop="1"/>
    <row r="262" spans="1:12">
      <c r="A262" s="394" t="s">
        <v>208</v>
      </c>
      <c r="B262" s="395" t="s">
        <v>209</v>
      </c>
      <c r="C262" s="396"/>
      <c r="D262" s="396"/>
      <c r="E262" s="396"/>
      <c r="F262" s="396"/>
      <c r="G262" s="396"/>
      <c r="H262" s="396"/>
      <c r="I262" s="396"/>
      <c r="J262" s="396"/>
      <c r="K262" s="397"/>
      <c r="L262" s="396"/>
    </row>
    <row r="263" spans="1:12" ht="41.25" customHeight="1">
      <c r="A263" s="396"/>
      <c r="B263" s="752" t="s">
        <v>281</v>
      </c>
      <c r="C263" s="752"/>
      <c r="D263" s="752"/>
      <c r="E263" s="752"/>
      <c r="F263" s="752"/>
      <c r="G263" s="752"/>
      <c r="H263" s="752"/>
      <c r="I263" s="752"/>
      <c r="J263" s="752"/>
      <c r="K263" s="752"/>
      <c r="L263" s="752"/>
    </row>
    <row r="264" spans="1:12">
      <c r="A264" s="396"/>
      <c r="B264" s="396"/>
      <c r="C264" s="396"/>
      <c r="D264" s="396"/>
      <c r="E264" s="396"/>
      <c r="F264" s="396"/>
      <c r="G264" s="396"/>
      <c r="H264" s="396"/>
      <c r="I264" s="396"/>
      <c r="J264" s="396"/>
      <c r="K264" s="397"/>
      <c r="L264" s="396"/>
    </row>
    <row r="265" spans="1:12">
      <c r="A265" s="394" t="s">
        <v>210</v>
      </c>
      <c r="B265" s="395" t="s">
        <v>211</v>
      </c>
      <c r="C265" s="396"/>
      <c r="D265" s="396"/>
      <c r="E265" s="396"/>
      <c r="F265" s="396"/>
      <c r="G265" s="396"/>
      <c r="H265" s="396"/>
      <c r="I265" s="396"/>
      <c r="J265" s="396"/>
      <c r="K265" s="397"/>
      <c r="L265" s="396"/>
    </row>
    <row r="266" spans="1:12" ht="62.25" customHeight="1">
      <c r="A266" s="396"/>
      <c r="B266" s="752" t="s">
        <v>212</v>
      </c>
      <c r="C266" s="752"/>
      <c r="D266" s="752"/>
      <c r="E266" s="752"/>
      <c r="F266" s="752"/>
      <c r="G266" s="752"/>
      <c r="H266" s="752"/>
      <c r="I266" s="752"/>
      <c r="J266" s="752"/>
      <c r="K266" s="752"/>
      <c r="L266" s="752"/>
    </row>
    <row r="267" spans="1:12">
      <c r="A267" s="396"/>
      <c r="B267" s="396"/>
      <c r="C267" s="396"/>
      <c r="D267" s="396"/>
      <c r="E267" s="396"/>
      <c r="F267" s="396"/>
      <c r="G267" s="396"/>
      <c r="H267" s="396"/>
      <c r="I267" s="396"/>
      <c r="J267" s="396"/>
      <c r="K267" s="397"/>
      <c r="L267" s="396"/>
    </row>
    <row r="268" spans="1:12">
      <c r="A268" s="394" t="s">
        <v>213</v>
      </c>
      <c r="B268" s="395" t="s">
        <v>214</v>
      </c>
      <c r="C268" s="396"/>
      <c r="D268" s="396"/>
      <c r="E268" s="396"/>
      <c r="F268" s="396"/>
      <c r="G268" s="396"/>
      <c r="H268" s="396"/>
      <c r="I268" s="396"/>
      <c r="J268" s="396"/>
      <c r="K268" s="397"/>
      <c r="L268" s="396"/>
    </row>
    <row r="269" spans="1:12">
      <c r="A269" s="396"/>
      <c r="B269" s="396"/>
      <c r="C269" s="396"/>
      <c r="D269" s="396"/>
      <c r="E269" s="396"/>
      <c r="F269" s="396"/>
      <c r="G269" s="396"/>
      <c r="H269" s="396"/>
      <c r="I269" s="396"/>
      <c r="J269" s="754" t="s">
        <v>347</v>
      </c>
      <c r="K269" s="754"/>
      <c r="L269" s="754"/>
    </row>
    <row r="270" spans="1:12">
      <c r="A270" s="396"/>
      <c r="B270" s="396"/>
      <c r="C270" s="396"/>
      <c r="D270" s="396"/>
      <c r="E270" s="396"/>
      <c r="F270" s="396"/>
      <c r="G270" s="396"/>
      <c r="H270" s="396"/>
      <c r="I270" s="396"/>
      <c r="J270" s="769" t="s">
        <v>268</v>
      </c>
      <c r="K270" s="769"/>
      <c r="L270" s="769"/>
    </row>
    <row r="271" spans="1:12">
      <c r="A271" s="396"/>
      <c r="B271" s="396"/>
      <c r="C271" s="396"/>
      <c r="D271" s="396"/>
      <c r="E271" s="396"/>
      <c r="F271" s="396"/>
      <c r="G271" s="396"/>
      <c r="H271" s="396"/>
      <c r="I271" s="396"/>
      <c r="J271" s="768" t="s">
        <v>282</v>
      </c>
      <c r="K271" s="768"/>
      <c r="L271" s="768"/>
    </row>
    <row r="272" spans="1:12">
      <c r="A272" s="396"/>
      <c r="B272" s="396"/>
      <c r="C272" s="396"/>
      <c r="D272" s="396"/>
      <c r="E272" s="396"/>
      <c r="F272" s="396"/>
      <c r="G272" s="396"/>
      <c r="H272" s="396"/>
      <c r="I272" s="396"/>
      <c r="J272" s="426">
        <v>2556</v>
      </c>
      <c r="K272" s="427"/>
      <c r="L272" s="426">
        <v>2555</v>
      </c>
    </row>
    <row r="273" spans="1:12" ht="21">
      <c r="A273" s="396"/>
      <c r="B273" s="399" t="s">
        <v>215</v>
      </c>
      <c r="C273" s="396"/>
      <c r="D273" s="396"/>
      <c r="E273" s="396"/>
      <c r="F273" s="396"/>
      <c r="G273" s="396"/>
      <c r="H273" s="396"/>
      <c r="I273" s="396"/>
      <c r="J273" s="396"/>
      <c r="K273" s="397"/>
      <c r="L273" s="396"/>
    </row>
    <row r="274" spans="1:12">
      <c r="A274" s="396"/>
      <c r="B274" s="396" t="s">
        <v>216</v>
      </c>
      <c r="C274" s="396"/>
      <c r="D274" s="396"/>
      <c r="E274" s="396"/>
      <c r="F274" s="396"/>
      <c r="G274" s="396"/>
      <c r="H274" s="396"/>
      <c r="I274" s="396"/>
      <c r="J274" s="361">
        <v>28530415</v>
      </c>
      <c r="K274" s="397"/>
      <c r="L274" s="361">
        <v>15987144</v>
      </c>
    </row>
    <row r="275" spans="1:12">
      <c r="A275" s="396"/>
      <c r="B275" s="396" t="s">
        <v>217</v>
      </c>
      <c r="C275" s="396"/>
      <c r="D275" s="396"/>
      <c r="E275" s="396"/>
      <c r="F275" s="396"/>
      <c r="G275" s="396"/>
      <c r="H275" s="396"/>
      <c r="I275" s="396"/>
      <c r="J275" s="361">
        <v>1178054</v>
      </c>
      <c r="K275" s="397"/>
      <c r="L275" s="364">
        <v>-973273</v>
      </c>
    </row>
    <row r="276" spans="1:12" ht="21" thickBot="1">
      <c r="A276" s="396"/>
      <c r="B276" s="396" t="s">
        <v>90</v>
      </c>
      <c r="C276" s="396"/>
      <c r="D276" s="396"/>
      <c r="E276" s="396"/>
      <c r="F276" s="396"/>
      <c r="G276" s="396"/>
      <c r="H276" s="396"/>
      <c r="I276" s="396"/>
      <c r="J276" s="365">
        <f>SUM(J274:J275)</f>
        <v>29708469</v>
      </c>
      <c r="K276" s="397"/>
      <c r="L276" s="365">
        <f>SUM(L274:L275)</f>
        <v>15013871</v>
      </c>
    </row>
    <row r="277" spans="1:12" ht="21" thickTop="1">
      <c r="A277" s="396"/>
      <c r="B277" s="396"/>
      <c r="C277" s="396"/>
      <c r="D277" s="396"/>
      <c r="E277" s="396"/>
      <c r="F277" s="396"/>
      <c r="G277" s="396"/>
      <c r="H277" s="396"/>
      <c r="I277" s="396"/>
      <c r="J277" s="396"/>
      <c r="K277" s="397"/>
      <c r="L277" s="396"/>
    </row>
    <row r="278" spans="1:12" ht="41.25" customHeight="1">
      <c r="A278" s="396"/>
      <c r="B278" s="752" t="s">
        <v>283</v>
      </c>
      <c r="C278" s="752"/>
      <c r="D278" s="752"/>
      <c r="E278" s="752"/>
      <c r="F278" s="752"/>
      <c r="G278" s="752"/>
      <c r="H278" s="752"/>
      <c r="I278" s="752"/>
      <c r="J278" s="752"/>
      <c r="K278" s="752"/>
      <c r="L278" s="752"/>
    </row>
    <row r="279" spans="1:12">
      <c r="A279" s="396"/>
      <c r="B279" s="396"/>
      <c r="C279" s="396"/>
      <c r="D279" s="396"/>
      <c r="E279" s="396"/>
      <c r="F279" s="396"/>
      <c r="G279" s="396"/>
      <c r="H279" s="396"/>
      <c r="I279" s="396"/>
      <c r="J279" s="396"/>
      <c r="K279" s="397"/>
      <c r="L279" s="396"/>
    </row>
    <row r="280" spans="1:12">
      <c r="A280" s="396"/>
      <c r="B280" s="396"/>
      <c r="C280" s="396"/>
      <c r="D280" s="396"/>
      <c r="E280" s="396"/>
      <c r="F280" s="396"/>
      <c r="G280" s="396"/>
      <c r="H280" s="396"/>
      <c r="I280" s="396"/>
      <c r="J280" s="751" t="s">
        <v>347</v>
      </c>
      <c r="K280" s="751"/>
      <c r="L280" s="751"/>
    </row>
    <row r="281" spans="1:12">
      <c r="A281" s="396"/>
      <c r="B281" s="396"/>
      <c r="C281" s="396"/>
      <c r="D281" s="396"/>
      <c r="E281" s="396"/>
      <c r="F281" s="396"/>
      <c r="G281" s="396"/>
      <c r="H281" s="396"/>
      <c r="I281" s="396"/>
      <c r="J281" s="354" t="s">
        <v>50</v>
      </c>
      <c r="K281" s="360"/>
      <c r="L281" s="354" t="s">
        <v>76</v>
      </c>
    </row>
    <row r="282" spans="1:12">
      <c r="A282" s="396"/>
      <c r="B282" s="395" t="s">
        <v>630</v>
      </c>
      <c r="C282" s="396"/>
      <c r="D282" s="396"/>
      <c r="E282" s="396"/>
      <c r="F282" s="396"/>
      <c r="G282" s="396"/>
      <c r="H282" s="396"/>
      <c r="I282" s="396"/>
      <c r="J282" s="396"/>
      <c r="K282" s="397"/>
      <c r="L282" s="396"/>
    </row>
    <row r="283" spans="1:12">
      <c r="A283" s="396"/>
      <c r="B283" s="396" t="s">
        <v>345</v>
      </c>
      <c r="C283" s="396"/>
      <c r="D283" s="396"/>
      <c r="E283" s="396"/>
      <c r="F283" s="396"/>
      <c r="G283" s="396"/>
      <c r="H283" s="396"/>
      <c r="I283" s="396"/>
      <c r="J283" s="366">
        <v>21958396</v>
      </c>
      <c r="K283" s="419"/>
      <c r="L283" s="366">
        <v>25536716</v>
      </c>
    </row>
    <row r="284" spans="1:12">
      <c r="A284" s="396"/>
      <c r="B284" s="396" t="s">
        <v>346</v>
      </c>
      <c r="C284" s="396"/>
      <c r="D284" s="396"/>
      <c r="E284" s="396"/>
      <c r="F284" s="396"/>
      <c r="G284" s="396"/>
      <c r="H284" s="396"/>
      <c r="I284" s="396"/>
      <c r="J284" s="428">
        <v>460928</v>
      </c>
      <c r="K284" s="419"/>
      <c r="L284" s="428">
        <v>395496</v>
      </c>
    </row>
    <row r="285" spans="1:12">
      <c r="A285" s="396"/>
      <c r="B285" s="396" t="s">
        <v>90</v>
      </c>
      <c r="C285" s="396"/>
      <c r="D285" s="396"/>
      <c r="E285" s="396"/>
      <c r="F285" s="396"/>
      <c r="G285" s="396"/>
      <c r="H285" s="396"/>
      <c r="I285" s="396"/>
      <c r="J285" s="429">
        <f>SUM(J283:J284)</f>
        <v>22419324</v>
      </c>
      <c r="K285" s="419"/>
      <c r="L285" s="429">
        <f>SUM(L283:L284)</f>
        <v>25932212</v>
      </c>
    </row>
    <row r="286" spans="1:12" ht="12" customHeight="1">
      <c r="A286" s="396"/>
      <c r="B286" s="396"/>
      <c r="C286" s="396"/>
      <c r="D286" s="396"/>
      <c r="E286" s="396"/>
      <c r="F286" s="396"/>
      <c r="G286" s="396"/>
      <c r="H286" s="396"/>
      <c r="I286" s="396"/>
      <c r="J286" s="396"/>
      <c r="K286" s="397"/>
      <c r="L286" s="396"/>
    </row>
    <row r="287" spans="1:12">
      <c r="A287" s="396"/>
      <c r="B287" s="395" t="s">
        <v>218</v>
      </c>
      <c r="C287" s="396"/>
      <c r="D287" s="396"/>
      <c r="E287" s="396"/>
      <c r="F287" s="396"/>
      <c r="G287" s="396"/>
      <c r="H287" s="396"/>
      <c r="I287" s="396"/>
      <c r="J287" s="396"/>
      <c r="K287" s="397"/>
      <c r="L287" s="396"/>
    </row>
    <row r="288" spans="1:12">
      <c r="A288" s="396"/>
      <c r="B288" s="396" t="s">
        <v>219</v>
      </c>
      <c r="C288" s="396"/>
      <c r="D288" s="396"/>
      <c r="E288" s="396"/>
      <c r="F288" s="396"/>
      <c r="G288" s="396"/>
      <c r="H288" s="396"/>
      <c r="I288" s="396"/>
      <c r="J288" s="361">
        <v>2634559</v>
      </c>
      <c r="K288" s="397"/>
      <c r="L288" s="361">
        <v>4969393</v>
      </c>
    </row>
    <row r="289" spans="1:12">
      <c r="A289" s="396"/>
      <c r="B289" s="396" t="s">
        <v>90</v>
      </c>
      <c r="C289" s="396"/>
      <c r="D289" s="396"/>
      <c r="E289" s="396"/>
      <c r="F289" s="396"/>
      <c r="G289" s="396"/>
      <c r="H289" s="396"/>
      <c r="I289" s="396"/>
      <c r="J289" s="430">
        <v>2634559</v>
      </c>
      <c r="K289" s="397"/>
      <c r="L289" s="430">
        <v>4969393</v>
      </c>
    </row>
    <row r="290" spans="1:12" ht="12" customHeight="1">
      <c r="A290" s="396"/>
      <c r="B290" s="396"/>
      <c r="C290" s="396"/>
      <c r="D290" s="396"/>
      <c r="E290" s="396"/>
      <c r="F290" s="396"/>
      <c r="G290" s="396"/>
      <c r="H290" s="396"/>
      <c r="I290" s="396"/>
      <c r="J290" s="396"/>
      <c r="K290" s="397"/>
      <c r="L290" s="396"/>
    </row>
    <row r="291" spans="1:12" ht="21" thickBot="1">
      <c r="A291" s="396"/>
      <c r="B291" s="396" t="s">
        <v>220</v>
      </c>
      <c r="C291" s="396"/>
      <c r="D291" s="396"/>
      <c r="E291" s="396"/>
      <c r="F291" s="396"/>
      <c r="G291" s="396"/>
      <c r="H291" s="396"/>
      <c r="I291" s="396"/>
      <c r="J291" s="431">
        <f>+J285-J289</f>
        <v>19784765</v>
      </c>
      <c r="K291" s="397"/>
      <c r="L291" s="431">
        <f>+L285-L289</f>
        <v>20962819</v>
      </c>
    </row>
    <row r="292" spans="1:12" ht="21" thickTop="1">
      <c r="A292" s="396"/>
      <c r="B292" s="396"/>
      <c r="C292" s="396"/>
      <c r="D292" s="396"/>
      <c r="E292" s="396"/>
      <c r="F292" s="396"/>
      <c r="G292" s="396"/>
      <c r="H292" s="396"/>
      <c r="I292" s="396"/>
      <c r="J292" s="396"/>
      <c r="K292" s="397"/>
      <c r="L292" s="396"/>
    </row>
    <row r="293" spans="1:12">
      <c r="A293" s="394" t="s">
        <v>221</v>
      </c>
      <c r="B293" s="395" t="s">
        <v>222</v>
      </c>
      <c r="C293" s="396"/>
      <c r="D293" s="396"/>
      <c r="E293" s="396"/>
      <c r="F293" s="396"/>
      <c r="G293" s="396"/>
      <c r="H293" s="396"/>
      <c r="I293" s="396"/>
      <c r="J293" s="396"/>
      <c r="K293" s="397"/>
      <c r="L293" s="396"/>
    </row>
    <row r="294" spans="1:12">
      <c r="A294" s="396"/>
      <c r="B294" s="396"/>
      <c r="C294" s="396"/>
      <c r="D294" s="396"/>
      <c r="E294" s="396"/>
      <c r="F294" s="396"/>
      <c r="G294" s="396"/>
      <c r="H294" s="396"/>
      <c r="I294" s="396"/>
      <c r="J294" s="754" t="s">
        <v>347</v>
      </c>
      <c r="K294" s="754"/>
      <c r="L294" s="754"/>
    </row>
    <row r="295" spans="1:12">
      <c r="A295" s="396"/>
      <c r="B295" s="396"/>
      <c r="C295" s="396"/>
      <c r="D295" s="396"/>
      <c r="E295" s="396"/>
      <c r="F295" s="396"/>
      <c r="G295" s="396"/>
      <c r="H295" s="396"/>
      <c r="I295" s="396"/>
      <c r="J295" s="769" t="s">
        <v>171</v>
      </c>
      <c r="K295" s="769"/>
      <c r="L295" s="769"/>
    </row>
    <row r="296" spans="1:12">
      <c r="A296" s="396"/>
      <c r="B296" s="396"/>
      <c r="C296" s="396"/>
      <c r="D296" s="396"/>
      <c r="E296" s="396"/>
      <c r="F296" s="396"/>
      <c r="G296" s="396"/>
      <c r="H296" s="396"/>
      <c r="I296" s="396"/>
      <c r="J296" s="768" t="s">
        <v>282</v>
      </c>
      <c r="K296" s="768"/>
      <c r="L296" s="768"/>
    </row>
    <row r="297" spans="1:12">
      <c r="A297" s="396"/>
      <c r="B297" s="396"/>
      <c r="C297" s="396"/>
      <c r="D297" s="396"/>
      <c r="E297" s="396"/>
      <c r="F297" s="396"/>
      <c r="G297" s="396"/>
      <c r="H297" s="396"/>
      <c r="I297" s="396"/>
      <c r="J297" s="426">
        <v>2556</v>
      </c>
      <c r="K297" s="427"/>
      <c r="L297" s="426">
        <v>2555</v>
      </c>
    </row>
    <row r="298" spans="1:12">
      <c r="A298" s="396"/>
      <c r="B298" s="396" t="s">
        <v>223</v>
      </c>
      <c r="C298" s="396"/>
      <c r="D298" s="396"/>
      <c r="E298" s="396"/>
      <c r="F298" s="396"/>
      <c r="G298" s="396"/>
      <c r="H298" s="396"/>
      <c r="I298" s="396"/>
      <c r="J298" s="366">
        <v>200658588</v>
      </c>
      <c r="K298" s="419"/>
      <c r="L298" s="432">
        <v>0</v>
      </c>
    </row>
    <row r="299" spans="1:12">
      <c r="A299" s="396"/>
      <c r="B299" s="396" t="s">
        <v>224</v>
      </c>
      <c r="C299" s="396"/>
      <c r="D299" s="396"/>
      <c r="E299" s="396"/>
      <c r="F299" s="396"/>
      <c r="G299" s="396"/>
      <c r="H299" s="396"/>
      <c r="I299" s="396"/>
      <c r="J299" s="364">
        <v>-1581711</v>
      </c>
      <c r="K299" s="419"/>
      <c r="L299" s="432">
        <v>0</v>
      </c>
    </row>
    <row r="300" spans="1:12">
      <c r="A300" s="396"/>
      <c r="B300" s="396" t="s">
        <v>225</v>
      </c>
      <c r="C300" s="396"/>
      <c r="D300" s="396"/>
      <c r="E300" s="396"/>
      <c r="F300" s="396"/>
      <c r="G300" s="396"/>
      <c r="H300" s="396"/>
      <c r="I300" s="396"/>
      <c r="J300" s="366">
        <v>23039441.369999997</v>
      </c>
      <c r="K300" s="419"/>
      <c r="L300" s="366">
        <v>3705378</v>
      </c>
    </row>
    <row r="301" spans="1:12">
      <c r="A301" s="396"/>
      <c r="B301" s="396" t="s">
        <v>226</v>
      </c>
      <c r="C301" s="396"/>
      <c r="D301" s="396"/>
      <c r="E301" s="396"/>
      <c r="F301" s="396"/>
      <c r="G301" s="396"/>
      <c r="H301" s="396"/>
      <c r="I301" s="396"/>
      <c r="J301" s="366">
        <v>460751.08000000007</v>
      </c>
      <c r="K301" s="419"/>
      <c r="L301" s="366">
        <v>466149</v>
      </c>
    </row>
    <row r="302" spans="1:12">
      <c r="A302" s="396"/>
      <c r="B302" s="396" t="s">
        <v>176</v>
      </c>
      <c r="C302" s="396"/>
      <c r="D302" s="396"/>
      <c r="E302" s="396"/>
      <c r="F302" s="396"/>
      <c r="G302" s="396"/>
      <c r="H302" s="396"/>
      <c r="I302" s="396"/>
      <c r="J302" s="366">
        <v>265170</v>
      </c>
      <c r="K302" s="419"/>
      <c r="L302" s="366">
        <v>260181</v>
      </c>
    </row>
    <row r="303" spans="1:12">
      <c r="A303" s="396"/>
      <c r="B303" s="396" t="s">
        <v>227</v>
      </c>
      <c r="C303" s="396"/>
      <c r="D303" s="396"/>
      <c r="E303" s="396"/>
      <c r="F303" s="396"/>
      <c r="G303" s="396"/>
      <c r="H303" s="396"/>
      <c r="I303" s="396"/>
      <c r="J303" s="366">
        <v>8993054.8599999994</v>
      </c>
      <c r="K303" s="419"/>
      <c r="L303" s="366">
        <v>6156087</v>
      </c>
    </row>
    <row r="304" spans="1:12">
      <c r="A304" s="396"/>
      <c r="B304" s="396" t="s">
        <v>228</v>
      </c>
      <c r="C304" s="396"/>
      <c r="D304" s="396"/>
      <c r="E304" s="396"/>
      <c r="F304" s="396"/>
      <c r="G304" s="396"/>
      <c r="H304" s="396"/>
      <c r="I304" s="396"/>
      <c r="J304" s="366">
        <v>79378</v>
      </c>
      <c r="K304" s="356"/>
      <c r="L304" s="366">
        <v>76531</v>
      </c>
    </row>
    <row r="305" spans="1:12">
      <c r="A305" s="396"/>
      <c r="B305" s="396" t="s">
        <v>229</v>
      </c>
      <c r="C305" s="396"/>
      <c r="D305" s="396"/>
      <c r="E305" s="396"/>
      <c r="F305" s="396"/>
      <c r="G305" s="396"/>
      <c r="H305" s="396"/>
      <c r="I305" s="396"/>
      <c r="J305" s="452">
        <v>3301972</v>
      </c>
      <c r="K305" s="356"/>
      <c r="L305" s="366">
        <v>994744</v>
      </c>
    </row>
    <row r="306" spans="1:12">
      <c r="A306" s="396"/>
      <c r="B306" s="396" t="s">
        <v>230</v>
      </c>
      <c r="C306" s="396"/>
      <c r="D306" s="396"/>
      <c r="E306" s="396"/>
      <c r="F306" s="396"/>
      <c r="G306" s="396"/>
      <c r="H306" s="396"/>
      <c r="I306" s="396"/>
      <c r="J306" s="366">
        <v>11232978.279999999</v>
      </c>
      <c r="K306" s="356"/>
      <c r="L306" s="366">
        <v>3603031</v>
      </c>
    </row>
    <row r="307" spans="1:12">
      <c r="A307" s="396"/>
      <c r="B307" s="396"/>
      <c r="C307" s="396"/>
      <c r="D307" s="396"/>
      <c r="E307" s="396"/>
      <c r="F307" s="396"/>
      <c r="G307" s="396"/>
      <c r="H307" s="396"/>
      <c r="I307" s="396"/>
      <c r="J307" s="396"/>
      <c r="K307" s="397"/>
      <c r="L307" s="396"/>
    </row>
    <row r="308" spans="1:12">
      <c r="A308" s="396"/>
      <c r="B308" s="396"/>
      <c r="C308" s="396"/>
      <c r="D308" s="396"/>
      <c r="E308" s="396"/>
      <c r="F308" s="396"/>
      <c r="G308" s="396"/>
      <c r="H308" s="396"/>
      <c r="I308" s="396"/>
      <c r="J308" s="754" t="s">
        <v>347</v>
      </c>
      <c r="K308" s="754"/>
      <c r="L308" s="754"/>
    </row>
    <row r="309" spans="1:12">
      <c r="A309" s="396"/>
      <c r="B309" s="396"/>
      <c r="C309" s="396"/>
      <c r="D309" s="396"/>
      <c r="E309" s="396"/>
      <c r="F309" s="396"/>
      <c r="G309" s="396"/>
      <c r="H309" s="396"/>
      <c r="I309" s="396"/>
      <c r="J309" s="769" t="s">
        <v>268</v>
      </c>
      <c r="K309" s="769"/>
      <c r="L309" s="769"/>
    </row>
    <row r="310" spans="1:12">
      <c r="A310" s="396"/>
      <c r="B310" s="396"/>
      <c r="C310" s="396"/>
      <c r="D310" s="396"/>
      <c r="E310" s="396"/>
      <c r="F310" s="396"/>
      <c r="G310" s="396"/>
      <c r="H310" s="396"/>
      <c r="I310" s="396"/>
      <c r="J310" s="768" t="s">
        <v>282</v>
      </c>
      <c r="K310" s="768"/>
      <c r="L310" s="768"/>
    </row>
    <row r="311" spans="1:12">
      <c r="A311" s="396"/>
      <c r="B311" s="396"/>
      <c r="C311" s="396"/>
      <c r="D311" s="396"/>
      <c r="E311" s="396"/>
      <c r="F311" s="396"/>
      <c r="G311" s="396"/>
      <c r="H311" s="396"/>
      <c r="I311" s="396"/>
      <c r="J311" s="426">
        <v>2556</v>
      </c>
      <c r="K311" s="427"/>
      <c r="L311" s="426">
        <v>2555</v>
      </c>
    </row>
    <row r="312" spans="1:12">
      <c r="A312" s="396"/>
      <c r="B312" s="396" t="s">
        <v>223</v>
      </c>
      <c r="C312" s="396"/>
      <c r="D312" s="396"/>
      <c r="E312" s="396"/>
      <c r="F312" s="396"/>
      <c r="G312" s="396"/>
      <c r="H312" s="396"/>
      <c r="I312" s="396"/>
      <c r="J312" s="361">
        <v>378449373</v>
      </c>
      <c r="K312" s="397"/>
      <c r="L312" s="396"/>
    </row>
    <row r="313" spans="1:12">
      <c r="A313" s="396"/>
      <c r="B313" s="396" t="s">
        <v>224</v>
      </c>
      <c r="C313" s="396"/>
      <c r="D313" s="396"/>
      <c r="E313" s="396"/>
      <c r="F313" s="396"/>
      <c r="G313" s="396"/>
      <c r="H313" s="396"/>
      <c r="I313" s="396"/>
      <c r="J313" s="364">
        <v>-12183181</v>
      </c>
      <c r="K313" s="397"/>
      <c r="L313" s="396"/>
    </row>
    <row r="314" spans="1:12">
      <c r="A314" s="396"/>
      <c r="B314" s="396" t="s">
        <v>225</v>
      </c>
      <c r="C314" s="396"/>
      <c r="D314" s="396"/>
      <c r="E314" s="396"/>
      <c r="F314" s="396"/>
      <c r="G314" s="396"/>
      <c r="H314" s="396"/>
      <c r="I314" s="396"/>
      <c r="J314" s="366">
        <v>30709177.809999999</v>
      </c>
      <c r="K314" s="397"/>
      <c r="L314" s="361">
        <v>6646865</v>
      </c>
    </row>
    <row r="315" spans="1:12">
      <c r="A315" s="396"/>
      <c r="B315" s="396" t="s">
        <v>226</v>
      </c>
      <c r="C315" s="396"/>
      <c r="D315" s="396"/>
      <c r="E315" s="396"/>
      <c r="F315" s="396"/>
      <c r="G315" s="396"/>
      <c r="H315" s="396"/>
      <c r="I315" s="396"/>
      <c r="J315" s="361">
        <v>1006164.4299999999</v>
      </c>
      <c r="K315" s="397"/>
      <c r="L315" s="361">
        <v>676543</v>
      </c>
    </row>
    <row r="316" spans="1:12">
      <c r="A316" s="396"/>
      <c r="B316" s="396" t="s">
        <v>176</v>
      </c>
      <c r="C316" s="396"/>
      <c r="D316" s="396"/>
      <c r="E316" s="396"/>
      <c r="F316" s="396"/>
      <c r="G316" s="396"/>
      <c r="H316" s="396"/>
      <c r="I316" s="396"/>
      <c r="J316" s="361">
        <v>566802</v>
      </c>
      <c r="K316" s="397"/>
      <c r="L316" s="361">
        <v>437362</v>
      </c>
    </row>
    <row r="317" spans="1:12">
      <c r="A317" s="396"/>
      <c r="B317" s="396" t="s">
        <v>227</v>
      </c>
      <c r="C317" s="396"/>
      <c r="D317" s="396"/>
      <c r="E317" s="396"/>
      <c r="F317" s="396"/>
      <c r="G317" s="396"/>
      <c r="H317" s="396"/>
      <c r="I317" s="396"/>
      <c r="J317" s="361">
        <v>11929802</v>
      </c>
      <c r="K317" s="397"/>
      <c r="L317" s="361">
        <v>10171797</v>
      </c>
    </row>
    <row r="318" spans="1:12">
      <c r="A318" s="396"/>
      <c r="B318" s="396" t="s">
        <v>228</v>
      </c>
      <c r="C318" s="396"/>
      <c r="D318" s="396"/>
      <c r="E318" s="396"/>
      <c r="F318" s="396"/>
      <c r="G318" s="396"/>
      <c r="H318" s="396"/>
      <c r="I318" s="396"/>
      <c r="J318" s="361">
        <v>229543</v>
      </c>
      <c r="K318" s="397"/>
      <c r="L318" s="361">
        <v>155862</v>
      </c>
    </row>
    <row r="319" spans="1:12">
      <c r="A319" s="396"/>
      <c r="B319" s="396" t="s">
        <v>229</v>
      </c>
      <c r="C319" s="396"/>
      <c r="D319" s="396"/>
      <c r="E319" s="396"/>
      <c r="F319" s="396"/>
      <c r="G319" s="396"/>
      <c r="H319" s="396"/>
      <c r="I319" s="396"/>
      <c r="J319" s="361">
        <v>9112170</v>
      </c>
      <c r="K319" s="397"/>
      <c r="L319" s="361">
        <v>1657749</v>
      </c>
    </row>
    <row r="320" spans="1:12">
      <c r="A320" s="396"/>
      <c r="B320" s="396" t="s">
        <v>230</v>
      </c>
      <c r="C320" s="396"/>
      <c r="D320" s="396"/>
      <c r="E320" s="396"/>
      <c r="F320" s="396"/>
      <c r="G320" s="396"/>
      <c r="H320" s="396"/>
      <c r="I320" s="396"/>
      <c r="J320" s="361">
        <v>31345940.84</v>
      </c>
      <c r="K320" s="397"/>
      <c r="L320" s="361">
        <v>4768042</v>
      </c>
    </row>
    <row r="322" spans="1:12">
      <c r="A322" s="391" t="s">
        <v>231</v>
      </c>
      <c r="B322" s="392" t="s">
        <v>232</v>
      </c>
      <c r="C322" s="374"/>
      <c r="D322" s="374"/>
      <c r="E322" s="374"/>
      <c r="F322" s="374"/>
      <c r="G322" s="374"/>
      <c r="H322" s="374"/>
      <c r="I322" s="374"/>
      <c r="J322" s="374"/>
      <c r="K322" s="371"/>
      <c r="L322" s="374"/>
    </row>
    <row r="323" spans="1:12">
      <c r="A323" s="391"/>
      <c r="B323" s="392"/>
      <c r="C323" s="374"/>
      <c r="D323" s="374"/>
      <c r="E323" s="374"/>
      <c r="F323" s="374"/>
      <c r="G323" s="374"/>
      <c r="H323" s="374"/>
      <c r="I323" s="374"/>
      <c r="J323" s="374"/>
      <c r="K323" s="371"/>
      <c r="L323" s="374"/>
    </row>
    <row r="324" spans="1:12">
      <c r="A324" s="374"/>
      <c r="B324" s="374" t="s">
        <v>233</v>
      </c>
      <c r="C324" s="374"/>
      <c r="D324" s="374"/>
      <c r="E324" s="374"/>
      <c r="F324" s="374"/>
      <c r="G324" s="374"/>
      <c r="H324" s="374"/>
      <c r="I324" s="374"/>
      <c r="J324" s="374"/>
      <c r="K324" s="371"/>
      <c r="L324" s="374"/>
    </row>
    <row r="325" spans="1:12">
      <c r="A325" s="374"/>
      <c r="B325" s="374"/>
      <c r="C325" s="374"/>
      <c r="D325" s="374"/>
      <c r="E325" s="374"/>
      <c r="F325" s="374"/>
      <c r="G325" s="374"/>
      <c r="H325" s="374"/>
      <c r="I325" s="374"/>
      <c r="J325" s="374"/>
      <c r="K325" s="371"/>
      <c r="L325" s="374"/>
    </row>
    <row r="326" spans="1:12" ht="41.25" customHeight="1">
      <c r="A326" s="374"/>
      <c r="B326" s="743" t="s">
        <v>234</v>
      </c>
      <c r="C326" s="743"/>
      <c r="D326" s="743"/>
      <c r="E326" s="743"/>
      <c r="F326" s="743"/>
      <c r="G326" s="743"/>
      <c r="H326" s="743"/>
      <c r="I326" s="743"/>
      <c r="J326" s="743"/>
      <c r="K326" s="743"/>
      <c r="L326" s="743"/>
    </row>
    <row r="327" spans="1:12">
      <c r="A327" s="374"/>
      <c r="B327" s="374"/>
      <c r="C327" s="374"/>
      <c r="D327" s="374"/>
      <c r="E327" s="374"/>
      <c r="F327" s="374"/>
      <c r="G327" s="374"/>
      <c r="H327" s="374"/>
      <c r="I327" s="374"/>
      <c r="J327" s="374"/>
      <c r="K327" s="371"/>
      <c r="L327" s="374"/>
    </row>
    <row r="328" spans="1:12">
      <c r="A328" s="374"/>
      <c r="B328" s="374"/>
      <c r="C328" s="374"/>
      <c r="D328" s="374"/>
      <c r="E328" s="374"/>
      <c r="F328" s="770" t="s">
        <v>235</v>
      </c>
      <c r="G328" s="770"/>
      <c r="H328" s="770"/>
      <c r="I328" s="374"/>
      <c r="J328" s="770" t="s">
        <v>236</v>
      </c>
      <c r="K328" s="770"/>
      <c r="L328" s="770"/>
    </row>
    <row r="329" spans="1:12">
      <c r="A329" s="374"/>
      <c r="B329" s="374"/>
      <c r="C329" s="374"/>
      <c r="D329" s="374"/>
      <c r="E329" s="374"/>
      <c r="F329" s="420">
        <v>239874</v>
      </c>
      <c r="G329" s="374"/>
      <c r="H329" s="421">
        <v>239600</v>
      </c>
      <c r="I329" s="374"/>
      <c r="J329" s="420">
        <v>239874</v>
      </c>
      <c r="K329" s="374"/>
      <c r="L329" s="421">
        <v>239600</v>
      </c>
    </row>
    <row r="330" spans="1:12">
      <c r="A330" s="374"/>
      <c r="B330" s="374" t="s">
        <v>237</v>
      </c>
      <c r="C330" s="374"/>
      <c r="D330" s="374"/>
      <c r="E330" s="374"/>
      <c r="F330" s="422" t="s">
        <v>238</v>
      </c>
      <c r="G330" s="374"/>
      <c r="H330" s="423">
        <v>16653</v>
      </c>
      <c r="I330" s="374"/>
      <c r="J330" s="422" t="s">
        <v>239</v>
      </c>
      <c r="K330" s="371"/>
      <c r="L330" s="422">
        <v>0.125</v>
      </c>
    </row>
    <row r="331" spans="1:12">
      <c r="A331" s="374"/>
      <c r="B331" s="374" t="s">
        <v>240</v>
      </c>
      <c r="C331" s="374"/>
      <c r="D331" s="374"/>
      <c r="E331" s="374"/>
      <c r="F331" s="423">
        <f>+L104</f>
        <v>604915830.47000003</v>
      </c>
      <c r="G331" s="374"/>
      <c r="H331" s="423">
        <v>651688126</v>
      </c>
      <c r="I331" s="374"/>
      <c r="J331" s="422" t="s">
        <v>241</v>
      </c>
      <c r="K331" s="371"/>
      <c r="L331" s="422" t="s">
        <v>242</v>
      </c>
    </row>
    <row r="333" spans="1:12">
      <c r="A333" s="394" t="s">
        <v>243</v>
      </c>
      <c r="B333" s="395" t="s">
        <v>244</v>
      </c>
      <c r="C333" s="396"/>
      <c r="D333" s="396"/>
      <c r="E333" s="396"/>
      <c r="F333" s="396"/>
      <c r="G333" s="396"/>
      <c r="H333" s="396"/>
      <c r="I333" s="396"/>
      <c r="J333" s="396"/>
      <c r="K333" s="397"/>
      <c r="L333" s="396"/>
    </row>
    <row r="334" spans="1:12">
      <c r="A334" s="396"/>
      <c r="B334" s="396"/>
      <c r="C334" s="396"/>
      <c r="D334" s="396"/>
      <c r="E334" s="396"/>
      <c r="F334" s="396"/>
      <c r="G334" s="396"/>
      <c r="H334" s="396"/>
      <c r="I334" s="396"/>
      <c r="J334" s="751" t="s">
        <v>347</v>
      </c>
      <c r="K334" s="751"/>
      <c r="L334" s="751"/>
    </row>
    <row r="335" spans="1:12">
      <c r="A335" s="396"/>
      <c r="B335" s="396"/>
      <c r="C335" s="396"/>
      <c r="D335" s="396"/>
      <c r="E335" s="396"/>
      <c r="F335" s="396"/>
      <c r="G335" s="396"/>
      <c r="H335" s="396"/>
      <c r="I335" s="396"/>
      <c r="J335" s="354" t="s">
        <v>50</v>
      </c>
      <c r="K335" s="360"/>
      <c r="L335" s="354" t="s">
        <v>76</v>
      </c>
    </row>
    <row r="336" spans="1:12">
      <c r="A336" s="396"/>
      <c r="B336" s="396" t="s">
        <v>245</v>
      </c>
      <c r="C336" s="396"/>
      <c r="D336" s="396"/>
      <c r="E336" s="396"/>
      <c r="F336" s="396"/>
      <c r="G336" s="396"/>
      <c r="H336" s="396"/>
      <c r="I336" s="396"/>
      <c r="J336" s="361">
        <v>2082599220</v>
      </c>
      <c r="K336" s="397"/>
      <c r="L336" s="361">
        <v>1576151698</v>
      </c>
    </row>
    <row r="337" spans="1:12">
      <c r="A337" s="396"/>
      <c r="B337" s="396" t="s">
        <v>246</v>
      </c>
      <c r="C337" s="396"/>
      <c r="D337" s="396"/>
      <c r="E337" s="396"/>
      <c r="F337" s="396"/>
      <c r="G337" s="396"/>
      <c r="H337" s="396"/>
      <c r="I337" s="396"/>
      <c r="J337" s="396">
        <v>89</v>
      </c>
      <c r="K337" s="397"/>
      <c r="L337" s="396">
        <v>85</v>
      </c>
    </row>
    <row r="338" spans="1:12">
      <c r="A338" s="396"/>
      <c r="B338" s="396" t="s">
        <v>247</v>
      </c>
      <c r="C338" s="396"/>
      <c r="D338" s="396"/>
      <c r="E338" s="396"/>
      <c r="F338" s="396"/>
      <c r="G338" s="396"/>
      <c r="H338" s="396"/>
      <c r="I338" s="396"/>
      <c r="J338" s="361">
        <v>170828950</v>
      </c>
      <c r="K338" s="397"/>
      <c r="L338" s="361">
        <v>363546675</v>
      </c>
    </row>
    <row r="339" spans="1:12">
      <c r="A339" s="396"/>
      <c r="B339" s="396" t="s">
        <v>246</v>
      </c>
      <c r="C339" s="396"/>
      <c r="D339" s="396"/>
      <c r="E339" s="396"/>
      <c r="F339" s="396"/>
      <c r="G339" s="396"/>
      <c r="H339" s="396"/>
      <c r="I339" s="396"/>
      <c r="J339" s="396">
        <v>80</v>
      </c>
      <c r="K339" s="397"/>
      <c r="L339" s="396">
        <v>75</v>
      </c>
    </row>
    <row r="340" spans="1:12">
      <c r="A340" s="396"/>
      <c r="B340" s="396"/>
      <c r="C340" s="396"/>
      <c r="D340" s="396"/>
      <c r="E340" s="396"/>
      <c r="F340" s="396"/>
      <c r="G340" s="396"/>
      <c r="H340" s="396"/>
      <c r="I340" s="396"/>
      <c r="J340" s="396"/>
      <c r="K340" s="397"/>
      <c r="L340" s="396"/>
    </row>
    <row r="341" spans="1:12">
      <c r="A341" s="394" t="s">
        <v>248</v>
      </c>
      <c r="B341" s="395" t="s">
        <v>249</v>
      </c>
      <c r="C341" s="396"/>
      <c r="D341" s="396"/>
      <c r="E341" s="396"/>
      <c r="F341" s="396"/>
      <c r="G341" s="396"/>
      <c r="H341" s="396"/>
      <c r="I341" s="396"/>
      <c r="J341" s="396"/>
      <c r="K341" s="397"/>
      <c r="L341" s="396"/>
    </row>
    <row r="342" spans="1:12">
      <c r="A342" s="396"/>
      <c r="B342" s="396"/>
      <c r="C342" s="396"/>
      <c r="D342" s="396"/>
      <c r="E342" s="396"/>
      <c r="F342" s="396"/>
      <c r="G342" s="396"/>
      <c r="H342" s="396"/>
      <c r="I342" s="396"/>
      <c r="J342" s="396"/>
      <c r="K342" s="397"/>
      <c r="L342" s="396"/>
    </row>
    <row r="343" spans="1:12" ht="41.25" customHeight="1">
      <c r="A343" s="396"/>
      <c r="B343" s="752" t="s">
        <v>287</v>
      </c>
      <c r="C343" s="752"/>
      <c r="D343" s="752"/>
      <c r="E343" s="752"/>
      <c r="F343" s="752"/>
      <c r="G343" s="752"/>
      <c r="H343" s="752"/>
      <c r="I343" s="752"/>
      <c r="J343" s="752"/>
      <c r="K343" s="752"/>
      <c r="L343" s="752"/>
    </row>
    <row r="344" spans="1:12">
      <c r="A344" s="396"/>
      <c r="B344" s="396"/>
      <c r="C344" s="396"/>
      <c r="D344" s="396"/>
      <c r="E344" s="396"/>
      <c r="F344" s="396"/>
      <c r="G344" s="396"/>
      <c r="H344" s="396"/>
      <c r="I344" s="396"/>
      <c r="J344" s="396"/>
      <c r="K344" s="397"/>
      <c r="L344" s="396"/>
    </row>
    <row r="345" spans="1:12">
      <c r="A345" s="396"/>
      <c r="B345" s="396" t="s">
        <v>286</v>
      </c>
      <c r="C345" s="396"/>
      <c r="D345" s="396"/>
      <c r="E345" s="396"/>
      <c r="F345" s="396"/>
      <c r="G345" s="396"/>
      <c r="H345" s="396"/>
      <c r="I345" s="396"/>
      <c r="J345" s="396"/>
      <c r="K345" s="397"/>
      <c r="L345" s="396"/>
    </row>
    <row r="346" spans="1:12">
      <c r="A346" s="396"/>
      <c r="B346" s="396"/>
      <c r="C346" s="396"/>
      <c r="D346" s="396"/>
      <c r="E346" s="396"/>
      <c r="F346" s="396"/>
      <c r="G346" s="396"/>
      <c r="H346" s="396"/>
      <c r="I346" s="396"/>
      <c r="J346" s="396"/>
      <c r="K346" s="397"/>
      <c r="L346" s="8" t="s">
        <v>75</v>
      </c>
    </row>
    <row r="347" spans="1:12">
      <c r="A347" s="396"/>
      <c r="B347" s="396"/>
      <c r="C347" s="396"/>
      <c r="D347" s="396" t="s">
        <v>250</v>
      </c>
      <c r="E347" s="396"/>
      <c r="F347" s="396"/>
      <c r="G347" s="396"/>
      <c r="H347" s="396"/>
      <c r="I347" s="396"/>
      <c r="J347" s="396"/>
      <c r="K347" s="397"/>
      <c r="L347" s="396">
        <v>265.17</v>
      </c>
    </row>
    <row r="348" spans="1:12">
      <c r="A348" s="396"/>
      <c r="B348" s="396"/>
      <c r="C348" s="396"/>
      <c r="D348" s="396" t="s">
        <v>251</v>
      </c>
      <c r="E348" s="396"/>
      <c r="F348" s="396"/>
      <c r="G348" s="396"/>
      <c r="H348" s="396"/>
      <c r="I348" s="396"/>
      <c r="J348" s="396"/>
      <c r="K348" s="397"/>
      <c r="L348" s="424">
        <v>735.85</v>
      </c>
    </row>
    <row r="349" spans="1:12" ht="21" thickBot="1">
      <c r="A349" s="396"/>
      <c r="B349" s="396"/>
      <c r="C349" s="396"/>
      <c r="D349" s="396" t="s">
        <v>90</v>
      </c>
      <c r="E349" s="396"/>
      <c r="F349" s="396"/>
      <c r="G349" s="396"/>
      <c r="H349" s="396"/>
      <c r="I349" s="396"/>
      <c r="J349" s="396"/>
      <c r="K349" s="397"/>
      <c r="L349" s="425">
        <f>SUM(L347:L348)</f>
        <v>1001.02</v>
      </c>
    </row>
    <row r="350" spans="1:12" ht="21" thickTop="1">
      <c r="A350" s="396"/>
      <c r="B350" s="396"/>
      <c r="C350" s="396"/>
      <c r="D350" s="396"/>
      <c r="E350" s="396"/>
      <c r="F350" s="396"/>
      <c r="G350" s="396"/>
      <c r="H350" s="396"/>
      <c r="I350" s="396"/>
      <c r="J350" s="396"/>
      <c r="K350" s="397"/>
      <c r="L350" s="396"/>
    </row>
    <row r="351" spans="1:12" ht="41.25" customHeight="1">
      <c r="A351" s="396"/>
      <c r="B351" s="752" t="s">
        <v>288</v>
      </c>
      <c r="C351" s="752"/>
      <c r="D351" s="752"/>
      <c r="E351" s="752"/>
      <c r="F351" s="752"/>
      <c r="G351" s="752"/>
      <c r="H351" s="752"/>
      <c r="I351" s="752"/>
      <c r="J351" s="752"/>
      <c r="K351" s="752"/>
      <c r="L351" s="752"/>
    </row>
    <row r="352" spans="1:12">
      <c r="A352" s="396"/>
      <c r="B352" s="396"/>
      <c r="C352" s="396"/>
      <c r="D352" s="396"/>
      <c r="E352" s="396"/>
      <c r="F352" s="396"/>
      <c r="G352" s="396"/>
      <c r="H352" s="396"/>
      <c r="I352" s="396"/>
      <c r="J352" s="396"/>
      <c r="K352" s="397"/>
      <c r="L352" s="396"/>
    </row>
    <row r="353" spans="1:12" ht="41.25" customHeight="1">
      <c r="A353" s="396"/>
      <c r="B353" s="752" t="s">
        <v>252</v>
      </c>
      <c r="C353" s="752"/>
      <c r="D353" s="752"/>
      <c r="E353" s="752"/>
      <c r="F353" s="752"/>
      <c r="G353" s="752"/>
      <c r="H353" s="752"/>
      <c r="I353" s="752"/>
      <c r="J353" s="752"/>
      <c r="K353" s="752"/>
      <c r="L353" s="752"/>
    </row>
    <row r="354" spans="1:12">
      <c r="A354" s="396"/>
      <c r="B354" s="396"/>
      <c r="C354" s="396"/>
      <c r="D354" s="396"/>
      <c r="E354" s="396"/>
      <c r="F354" s="396"/>
      <c r="G354" s="396"/>
      <c r="H354" s="396"/>
      <c r="I354" s="396"/>
      <c r="J354" s="396"/>
      <c r="K354" s="397"/>
      <c r="L354" s="396"/>
    </row>
    <row r="355" spans="1:12" ht="41.25" customHeight="1">
      <c r="A355" s="396"/>
      <c r="B355" s="771" t="s">
        <v>253</v>
      </c>
      <c r="C355" s="771"/>
      <c r="D355" s="771"/>
      <c r="E355" s="771"/>
      <c r="F355" s="771"/>
      <c r="G355" s="771"/>
      <c r="H355" s="771"/>
      <c r="I355" s="771"/>
      <c r="J355" s="771"/>
      <c r="K355" s="771"/>
      <c r="L355" s="771"/>
    </row>
    <row r="356" spans="1:12">
      <c r="A356" s="396"/>
      <c r="B356" s="396"/>
      <c r="C356" s="396"/>
      <c r="D356" s="396"/>
      <c r="E356" s="396"/>
      <c r="F356" s="396"/>
      <c r="G356" s="396"/>
      <c r="H356" s="396"/>
      <c r="I356" s="396"/>
      <c r="J356" s="396"/>
      <c r="K356" s="397"/>
      <c r="L356" s="396"/>
    </row>
    <row r="357" spans="1:12" ht="41.25" customHeight="1">
      <c r="A357" s="396"/>
      <c r="B357" s="771" t="s">
        <v>254</v>
      </c>
      <c r="C357" s="771"/>
      <c r="D357" s="771"/>
      <c r="E357" s="771"/>
      <c r="F357" s="771"/>
      <c r="G357" s="771"/>
      <c r="H357" s="771"/>
      <c r="I357" s="771"/>
      <c r="J357" s="771"/>
      <c r="K357" s="771"/>
      <c r="L357" s="771"/>
    </row>
    <row r="358" spans="1:12">
      <c r="A358" s="396"/>
      <c r="B358" s="396"/>
      <c r="C358" s="396"/>
      <c r="D358" s="396"/>
      <c r="E358" s="396"/>
      <c r="F358" s="396"/>
      <c r="G358" s="396"/>
      <c r="H358" s="396"/>
      <c r="I358" s="396"/>
      <c r="J358" s="396"/>
      <c r="K358" s="397"/>
      <c r="L358" s="396"/>
    </row>
    <row r="359" spans="1:12">
      <c r="A359" s="396"/>
      <c r="B359" s="771" t="s">
        <v>255</v>
      </c>
      <c r="C359" s="771"/>
      <c r="D359" s="771"/>
      <c r="E359" s="771"/>
      <c r="F359" s="771"/>
      <c r="G359" s="771"/>
      <c r="H359" s="771"/>
      <c r="I359" s="771"/>
      <c r="J359" s="771"/>
      <c r="K359" s="771"/>
      <c r="L359" s="771"/>
    </row>
    <row r="361" spans="1:12">
      <c r="A361" s="394" t="s">
        <v>256</v>
      </c>
      <c r="B361" s="395" t="s">
        <v>257</v>
      </c>
      <c r="C361" s="396"/>
      <c r="D361" s="396"/>
      <c r="E361" s="396"/>
      <c r="F361" s="396"/>
      <c r="G361" s="396"/>
      <c r="H361" s="396"/>
      <c r="I361" s="396"/>
      <c r="J361" s="396"/>
      <c r="K361" s="397"/>
      <c r="L361" s="396"/>
    </row>
    <row r="362" spans="1:12">
      <c r="A362" s="396"/>
      <c r="B362" s="396"/>
      <c r="C362" s="396"/>
      <c r="D362" s="396"/>
      <c r="E362" s="396"/>
      <c r="F362" s="396"/>
      <c r="G362" s="396"/>
      <c r="H362" s="396"/>
      <c r="I362" s="396"/>
      <c r="J362" s="396"/>
      <c r="K362" s="397"/>
      <c r="L362" s="396"/>
    </row>
    <row r="363" spans="1:12" ht="62.25" customHeight="1">
      <c r="A363" s="396"/>
      <c r="B363" s="752" t="s">
        <v>289</v>
      </c>
      <c r="C363" s="752"/>
      <c r="D363" s="752"/>
      <c r="E363" s="752"/>
      <c r="F363" s="752"/>
      <c r="G363" s="752"/>
      <c r="H363" s="752"/>
      <c r="I363" s="752"/>
      <c r="J363" s="752"/>
      <c r="K363" s="752"/>
      <c r="L363" s="752"/>
    </row>
    <row r="364" spans="1:12">
      <c r="A364" s="396"/>
      <c r="B364" s="396"/>
      <c r="C364" s="396"/>
      <c r="D364" s="396"/>
      <c r="E364" s="396"/>
      <c r="F364" s="396"/>
      <c r="G364" s="396"/>
      <c r="H364" s="396"/>
      <c r="I364" s="396"/>
      <c r="J364" s="396"/>
      <c r="K364" s="397"/>
      <c r="L364" s="396"/>
    </row>
    <row r="367" spans="1:12">
      <c r="A367" s="338" t="s">
        <v>258</v>
      </c>
      <c r="B367" s="339" t="s">
        <v>259</v>
      </c>
    </row>
    <row r="369" spans="2:2">
      <c r="B369" s="335" t="s">
        <v>267</v>
      </c>
    </row>
  </sheetData>
  <mergeCells count="149">
    <mergeCell ref="B359:L359"/>
    <mergeCell ref="B363:L363"/>
    <mergeCell ref="J334:L334"/>
    <mergeCell ref="B343:L343"/>
    <mergeCell ref="B351:L351"/>
    <mergeCell ref="B353:L353"/>
    <mergeCell ref="B355:L355"/>
    <mergeCell ref="B357:L357"/>
    <mergeCell ref="J308:L308"/>
    <mergeCell ref="J309:L309"/>
    <mergeCell ref="J310:L310"/>
    <mergeCell ref="B326:L326"/>
    <mergeCell ref="F328:H328"/>
    <mergeCell ref="J328:L328"/>
    <mergeCell ref="J271:L271"/>
    <mergeCell ref="B278:L278"/>
    <mergeCell ref="J280:L280"/>
    <mergeCell ref="J294:L294"/>
    <mergeCell ref="J295:L295"/>
    <mergeCell ref="J296:L296"/>
    <mergeCell ref="B243:L243"/>
    <mergeCell ref="J253:L253"/>
    <mergeCell ref="B263:L263"/>
    <mergeCell ref="B266:L266"/>
    <mergeCell ref="J269:L269"/>
    <mergeCell ref="J270:L270"/>
    <mergeCell ref="B196:L196"/>
    <mergeCell ref="B198:L198"/>
    <mergeCell ref="B200:L200"/>
    <mergeCell ref="J202:L202"/>
    <mergeCell ref="J216:L216"/>
    <mergeCell ref="J232:L232"/>
    <mergeCell ref="B174:D174"/>
    <mergeCell ref="J181:L181"/>
    <mergeCell ref="J182:L182"/>
    <mergeCell ref="B183:D183"/>
    <mergeCell ref="J183:L183"/>
    <mergeCell ref="B184:D184"/>
    <mergeCell ref="F184:H184"/>
    <mergeCell ref="J167:L167"/>
    <mergeCell ref="B168:D168"/>
    <mergeCell ref="J168:L168"/>
    <mergeCell ref="B169:D169"/>
    <mergeCell ref="F169:H169"/>
    <mergeCell ref="B171:D171"/>
    <mergeCell ref="B161:F161"/>
    <mergeCell ref="H161:L161"/>
    <mergeCell ref="B162:F162"/>
    <mergeCell ref="H162:L162"/>
    <mergeCell ref="B164:L164"/>
    <mergeCell ref="J166:L166"/>
    <mergeCell ref="H163:L163"/>
    <mergeCell ref="B158:F158"/>
    <mergeCell ref="H158:L158"/>
    <mergeCell ref="B159:F159"/>
    <mergeCell ref="H159:L159"/>
    <mergeCell ref="B160:F160"/>
    <mergeCell ref="H160:L160"/>
    <mergeCell ref="B155:F155"/>
    <mergeCell ref="H155:L155"/>
    <mergeCell ref="B156:F156"/>
    <mergeCell ref="H156:L156"/>
    <mergeCell ref="B157:F157"/>
    <mergeCell ref="H157:L157"/>
    <mergeCell ref="B152:F152"/>
    <mergeCell ref="H152:L152"/>
    <mergeCell ref="B153:F153"/>
    <mergeCell ref="H153:L153"/>
    <mergeCell ref="B154:F154"/>
    <mergeCell ref="H154:L154"/>
    <mergeCell ref="B149:F149"/>
    <mergeCell ref="H149:L149"/>
    <mergeCell ref="B150:F150"/>
    <mergeCell ref="H150:L150"/>
    <mergeCell ref="B151:F151"/>
    <mergeCell ref="H151:L151"/>
    <mergeCell ref="B146:F146"/>
    <mergeCell ref="H146:L146"/>
    <mergeCell ref="B147:F147"/>
    <mergeCell ref="H147:L147"/>
    <mergeCell ref="B148:F148"/>
    <mergeCell ref="H148:L148"/>
    <mergeCell ref="B143:F143"/>
    <mergeCell ref="H143:L143"/>
    <mergeCell ref="B144:F144"/>
    <mergeCell ref="H144:L144"/>
    <mergeCell ref="B145:F145"/>
    <mergeCell ref="H145:L145"/>
    <mergeCell ref="B140:F140"/>
    <mergeCell ref="H140:L140"/>
    <mergeCell ref="B141:F141"/>
    <mergeCell ref="H141:L141"/>
    <mergeCell ref="B142:F142"/>
    <mergeCell ref="H142:L142"/>
    <mergeCell ref="B137:F137"/>
    <mergeCell ref="H137:L137"/>
    <mergeCell ref="B138:F138"/>
    <mergeCell ref="H138:L138"/>
    <mergeCell ref="B139:F139"/>
    <mergeCell ref="H139:L139"/>
    <mergeCell ref="B122:L122"/>
    <mergeCell ref="B124:L124"/>
    <mergeCell ref="B131:L131"/>
    <mergeCell ref="B133:L133"/>
    <mergeCell ref="B135:F135"/>
    <mergeCell ref="H135:L135"/>
    <mergeCell ref="F118:H118"/>
    <mergeCell ref="B107:L107"/>
    <mergeCell ref="J108:L108"/>
    <mergeCell ref="F109:H109"/>
    <mergeCell ref="F110:H110"/>
    <mergeCell ref="F111:H111"/>
    <mergeCell ref="F112:H112"/>
    <mergeCell ref="F113:H113"/>
    <mergeCell ref="F114:H114"/>
    <mergeCell ref="F115:H115"/>
    <mergeCell ref="B61:L61"/>
    <mergeCell ref="B63:L63"/>
    <mergeCell ref="B73:L73"/>
    <mergeCell ref="J93:L93"/>
    <mergeCell ref="J41:L41"/>
    <mergeCell ref="J42:L42"/>
    <mergeCell ref="B27:L27"/>
    <mergeCell ref="B31:L31"/>
    <mergeCell ref="B120:L120"/>
    <mergeCell ref="B8:L8"/>
    <mergeCell ref="B10:L10"/>
    <mergeCell ref="B12:L12"/>
    <mergeCell ref="B14:L14"/>
    <mergeCell ref="B18:L18"/>
    <mergeCell ref="B20:L20"/>
    <mergeCell ref="J187:J188"/>
    <mergeCell ref="L187:L188"/>
    <mergeCell ref="J172:J173"/>
    <mergeCell ref="L172:L173"/>
    <mergeCell ref="J45:L45"/>
    <mergeCell ref="J46:L46"/>
    <mergeCell ref="B126:L126"/>
    <mergeCell ref="F116:H116"/>
    <mergeCell ref="F117:H117"/>
    <mergeCell ref="F119:H119"/>
    <mergeCell ref="J49:L49"/>
    <mergeCell ref="B59:L59"/>
    <mergeCell ref="B33:L33"/>
    <mergeCell ref="J35:L35"/>
    <mergeCell ref="J43:L43"/>
    <mergeCell ref="J44:L44"/>
    <mergeCell ref="B23:L23"/>
    <mergeCell ref="B25:L25"/>
  </mergeCells>
  <phoneticPr fontId="154" type="noConversion"/>
  <pageMargins left="0.33" right="0.23622047244094491" top="0.39370078740157483" bottom="0.9055118110236221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9"/>
  <sheetViews>
    <sheetView view="pageBreakPreview" zoomScaleNormal="100" zoomScaleSheetLayoutView="100" workbookViewId="0">
      <selection sqref="A1:K1"/>
    </sheetView>
  </sheetViews>
  <sheetFormatPr defaultRowHeight="24" customHeight="1"/>
  <cols>
    <col min="1" max="1" width="1.85546875" style="526" customWidth="1"/>
    <col min="2" max="2" width="31.5703125" style="526" customWidth="1"/>
    <col min="3" max="3" width="5.7109375" style="526" customWidth="1"/>
    <col min="4" max="4" width="1" style="526" customWidth="1"/>
    <col min="5" max="5" width="11.85546875" style="526" customWidth="1"/>
    <col min="6" max="6" width="0.5703125" style="526" customWidth="1"/>
    <col min="7" max="7" width="11.85546875" style="526" customWidth="1"/>
    <col min="8" max="8" width="0.5703125" style="526" customWidth="1"/>
    <col min="9" max="9" width="11.85546875" style="526" customWidth="1"/>
    <col min="10" max="10" width="0.5703125" style="526" customWidth="1"/>
    <col min="11" max="11" width="11.85546875" style="526" customWidth="1"/>
    <col min="12" max="12" width="9.5703125" style="526" bestFit="1" customWidth="1"/>
    <col min="13" max="16384" width="9.140625" style="526"/>
  </cols>
  <sheetData>
    <row r="1" spans="1:11" ht="23.1" customHeight="1">
      <c r="A1" s="734" t="s">
        <v>1707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</row>
    <row r="2" spans="1:11" ht="23.1" customHeight="1">
      <c r="A2" s="772" t="s">
        <v>1659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</row>
    <row r="3" spans="1:11" ht="23.1" customHeight="1">
      <c r="A3" s="772" t="s">
        <v>342</v>
      </c>
      <c r="B3" s="772"/>
      <c r="C3" s="772"/>
      <c r="D3" s="772"/>
      <c r="E3" s="772"/>
      <c r="F3" s="772"/>
      <c r="G3" s="772"/>
      <c r="H3" s="772"/>
      <c r="I3" s="772"/>
      <c r="J3" s="772"/>
      <c r="K3" s="772"/>
    </row>
    <row r="4" spans="1:11" ht="23.1" customHeight="1">
      <c r="A4" s="773" t="s">
        <v>1778</v>
      </c>
      <c r="B4" s="774"/>
      <c r="C4" s="774"/>
      <c r="D4" s="774"/>
      <c r="E4" s="774"/>
      <c r="F4" s="774"/>
      <c r="G4" s="774"/>
      <c r="H4" s="774"/>
      <c r="I4" s="774"/>
      <c r="J4" s="774"/>
      <c r="K4" s="774"/>
    </row>
    <row r="5" spans="1:11" ht="21.95" customHeight="1">
      <c r="A5" s="643"/>
      <c r="B5" s="644"/>
      <c r="C5" s="644"/>
      <c r="D5" s="644"/>
      <c r="E5" s="644"/>
      <c r="F5" s="644"/>
      <c r="G5" s="644"/>
      <c r="H5" s="644"/>
      <c r="I5" s="644"/>
      <c r="J5" s="644"/>
      <c r="K5" s="644"/>
    </row>
    <row r="6" spans="1:11" s="527" customFormat="1" ht="21.95" customHeight="1">
      <c r="C6" s="533"/>
      <c r="D6" s="539"/>
      <c r="E6" s="739" t="s">
        <v>1792</v>
      </c>
      <c r="F6" s="739"/>
      <c r="G6" s="739"/>
      <c r="H6" s="739"/>
      <c r="I6" s="739"/>
      <c r="J6" s="739"/>
      <c r="K6" s="739"/>
    </row>
    <row r="7" spans="1:11" s="527" customFormat="1" ht="21.95" customHeight="1">
      <c r="C7" s="533"/>
      <c r="D7" s="533"/>
      <c r="E7" s="775" t="s">
        <v>1655</v>
      </c>
      <c r="F7" s="775"/>
      <c r="G7" s="775"/>
      <c r="H7" s="533"/>
      <c r="I7" s="741" t="s">
        <v>1656</v>
      </c>
      <c r="J7" s="741"/>
      <c r="K7" s="741"/>
    </row>
    <row r="8" spans="1:11" s="527" customFormat="1" ht="21.95" customHeight="1">
      <c r="C8" s="539" t="s">
        <v>292</v>
      </c>
      <c r="D8" s="539"/>
      <c r="E8" s="536">
        <v>2561</v>
      </c>
      <c r="F8" s="539"/>
      <c r="G8" s="578">
        <v>2560</v>
      </c>
      <c r="H8" s="539"/>
      <c r="I8" s="578">
        <v>2561</v>
      </c>
      <c r="J8" s="579"/>
      <c r="K8" s="578">
        <v>2560</v>
      </c>
    </row>
    <row r="9" spans="1:11" s="527" customFormat="1" ht="21.95" customHeight="1">
      <c r="A9" s="534" t="s">
        <v>1671</v>
      </c>
      <c r="C9" s="533"/>
      <c r="D9" s="533"/>
      <c r="E9" s="717">
        <v>2680990447</v>
      </c>
      <c r="F9" s="717"/>
      <c r="G9" s="717">
        <v>1314406645</v>
      </c>
      <c r="H9" s="718"/>
      <c r="I9" s="717">
        <v>2680990447</v>
      </c>
      <c r="J9" s="725"/>
      <c r="K9" s="717">
        <v>1314406645</v>
      </c>
    </row>
    <row r="10" spans="1:11" s="527" customFormat="1" ht="21.95" customHeight="1">
      <c r="A10" s="527" t="s">
        <v>1672</v>
      </c>
      <c r="C10" s="533"/>
      <c r="D10" s="533"/>
      <c r="E10" s="540">
        <v>-1765113527</v>
      </c>
      <c r="F10" s="538"/>
      <c r="G10" s="573">
        <v>-871000869</v>
      </c>
      <c r="H10" s="573"/>
      <c r="I10" s="540">
        <v>-1765113527</v>
      </c>
      <c r="J10" s="573"/>
      <c r="K10" s="573">
        <v>-871000869</v>
      </c>
    </row>
    <row r="11" spans="1:11" s="527" customFormat="1" ht="21.95" customHeight="1">
      <c r="A11" s="606" t="s">
        <v>337</v>
      </c>
      <c r="C11" s="533"/>
      <c r="D11" s="533"/>
      <c r="E11" s="723">
        <v>915876920</v>
      </c>
      <c r="F11" s="717"/>
      <c r="G11" s="723">
        <v>443405776</v>
      </c>
      <c r="H11" s="718"/>
      <c r="I11" s="723">
        <v>915876920</v>
      </c>
      <c r="J11" s="718"/>
      <c r="K11" s="723">
        <v>443405776</v>
      </c>
    </row>
    <row r="12" spans="1:11" s="527" customFormat="1" ht="21.95" customHeight="1">
      <c r="A12" s="534" t="s">
        <v>304</v>
      </c>
      <c r="C12" s="533"/>
      <c r="D12" s="539"/>
      <c r="E12" s="718">
        <v>27658569</v>
      </c>
      <c r="F12" s="718"/>
      <c r="G12" s="718">
        <v>12718985</v>
      </c>
      <c r="H12" s="718"/>
      <c r="I12" s="718">
        <v>41944913</v>
      </c>
      <c r="J12" s="718"/>
      <c r="K12" s="718">
        <v>27308614</v>
      </c>
    </row>
    <row r="13" spans="1:11" s="527" customFormat="1" ht="21.95" customHeight="1">
      <c r="A13" s="534" t="s">
        <v>1673</v>
      </c>
      <c r="C13" s="533" t="s">
        <v>270</v>
      </c>
      <c r="D13" s="533"/>
      <c r="E13" s="540">
        <v>-277415093</v>
      </c>
      <c r="F13" s="538"/>
      <c r="G13" s="573">
        <v>-200406827</v>
      </c>
      <c r="H13" s="540"/>
      <c r="I13" s="540">
        <v>-271240441</v>
      </c>
      <c r="J13" s="573"/>
      <c r="K13" s="573">
        <v>-194545211</v>
      </c>
    </row>
    <row r="14" spans="1:11" s="527" customFormat="1" ht="21.95" customHeight="1">
      <c r="A14" s="534" t="s">
        <v>339</v>
      </c>
      <c r="C14" s="533"/>
      <c r="D14" s="539"/>
      <c r="E14" s="540">
        <v>-88774429</v>
      </c>
      <c r="F14" s="653"/>
      <c r="G14" s="573">
        <v>-51788380</v>
      </c>
      <c r="H14" s="573"/>
      <c r="I14" s="573">
        <v>-88571994</v>
      </c>
      <c r="J14" s="573"/>
      <c r="K14" s="573">
        <v>-50954703</v>
      </c>
    </row>
    <row r="15" spans="1:11" s="527" customFormat="1" ht="21.95" customHeight="1">
      <c r="A15" s="534" t="s">
        <v>338</v>
      </c>
      <c r="C15" s="533"/>
      <c r="D15" s="533"/>
      <c r="E15" s="574">
        <v>-13402693</v>
      </c>
      <c r="F15" s="538"/>
      <c r="G15" s="574">
        <v>-39094427</v>
      </c>
      <c r="H15" s="573"/>
      <c r="I15" s="574">
        <v>-27073193</v>
      </c>
      <c r="J15" s="573"/>
      <c r="K15" s="574">
        <v>-53899984</v>
      </c>
    </row>
    <row r="16" spans="1:11" s="527" customFormat="1" ht="21.95" customHeight="1">
      <c r="A16" s="645" t="s">
        <v>1687</v>
      </c>
      <c r="C16" s="533"/>
      <c r="D16" s="533"/>
      <c r="E16" s="723">
        <v>563943274</v>
      </c>
      <c r="F16" s="717"/>
      <c r="G16" s="723">
        <v>164835127</v>
      </c>
      <c r="H16" s="718"/>
      <c r="I16" s="723">
        <v>570936205</v>
      </c>
      <c r="J16" s="718"/>
      <c r="K16" s="723">
        <v>171314492</v>
      </c>
    </row>
    <row r="17" spans="1:11" s="527" customFormat="1" ht="21.95" customHeight="1">
      <c r="A17" s="534" t="s">
        <v>1744</v>
      </c>
      <c r="C17" s="533">
        <v>29</v>
      </c>
      <c r="D17" s="539"/>
      <c r="E17" s="574">
        <v>-112920440</v>
      </c>
      <c r="F17" s="653"/>
      <c r="G17" s="574">
        <v>-31920130</v>
      </c>
      <c r="H17" s="573"/>
      <c r="I17" s="574">
        <v>-114314968.19</v>
      </c>
      <c r="J17" s="573"/>
      <c r="K17" s="574">
        <v>-31920130</v>
      </c>
    </row>
    <row r="18" spans="1:11" s="527" customFormat="1" ht="21.95" customHeight="1">
      <c r="A18" s="534" t="s">
        <v>1785</v>
      </c>
      <c r="C18" s="533"/>
      <c r="D18" s="539"/>
      <c r="E18" s="724">
        <v>451022834</v>
      </c>
      <c r="F18" s="718"/>
      <c r="G18" s="658">
        <v>132914997</v>
      </c>
      <c r="H18" s="718"/>
      <c r="I18" s="724">
        <v>456621237</v>
      </c>
      <c r="J18" s="718"/>
      <c r="K18" s="658">
        <v>139394362</v>
      </c>
    </row>
    <row r="19" spans="1:11" s="527" customFormat="1" ht="21.95" customHeight="1">
      <c r="A19" s="534" t="s">
        <v>1738</v>
      </c>
      <c r="C19" s="533"/>
      <c r="D19" s="533"/>
      <c r="E19" s="538"/>
      <c r="F19" s="538"/>
      <c r="G19" s="538"/>
      <c r="H19" s="573"/>
      <c r="I19" s="575"/>
      <c r="J19" s="575"/>
      <c r="K19" s="575"/>
    </row>
    <row r="20" spans="1:11" s="527" customFormat="1" ht="21.95" customHeight="1">
      <c r="A20" s="527" t="s">
        <v>1783</v>
      </c>
      <c r="C20" s="533"/>
      <c r="D20" s="533"/>
      <c r="E20" s="658">
        <v>0</v>
      </c>
      <c r="F20" s="717"/>
      <c r="G20" s="658">
        <v>0</v>
      </c>
      <c r="H20" s="718"/>
      <c r="I20" s="658">
        <v>0</v>
      </c>
      <c r="J20" s="718"/>
      <c r="K20" s="658">
        <v>0</v>
      </c>
    </row>
    <row r="21" spans="1:11" s="527" customFormat="1" ht="21.95" customHeight="1" thickBot="1">
      <c r="A21" s="527" t="s">
        <v>1784</v>
      </c>
      <c r="C21" s="533"/>
      <c r="D21" s="533"/>
      <c r="E21" s="719">
        <v>451022834</v>
      </c>
      <c r="F21" s="717"/>
      <c r="G21" s="719">
        <v>132914997</v>
      </c>
      <c r="H21" s="718"/>
      <c r="I21" s="719">
        <v>456621237</v>
      </c>
      <c r="J21" s="718"/>
      <c r="K21" s="719">
        <v>139394362</v>
      </c>
    </row>
    <row r="22" spans="1:11" s="527" customFormat="1" ht="21.95" customHeight="1" thickTop="1">
      <c r="A22" s="527" t="s">
        <v>1741</v>
      </c>
      <c r="C22" s="533">
        <v>26</v>
      </c>
      <c r="D22" s="533"/>
      <c r="E22" s="717"/>
      <c r="F22" s="717"/>
      <c r="G22" s="717"/>
      <c r="H22" s="718"/>
      <c r="I22" s="717"/>
      <c r="J22" s="718"/>
      <c r="K22" s="717"/>
    </row>
    <row r="23" spans="1:11" s="527" customFormat="1" ht="21.95" customHeight="1" thickBot="1">
      <c r="B23" s="527" t="s">
        <v>1727</v>
      </c>
      <c r="C23" s="533"/>
      <c r="D23" s="533"/>
      <c r="E23" s="720">
        <v>0.432</v>
      </c>
      <c r="F23" s="721"/>
      <c r="G23" s="720">
        <v>0.13500000000000001</v>
      </c>
      <c r="H23" s="722"/>
      <c r="I23" s="720">
        <v>0.437</v>
      </c>
      <c r="J23" s="722"/>
      <c r="K23" s="720">
        <v>0.14199999999999999</v>
      </c>
    </row>
    <row r="24" spans="1:11" s="527" customFormat="1" ht="21.95" customHeight="1" thickTop="1" thickBot="1">
      <c r="B24" s="527" t="s">
        <v>1726</v>
      </c>
      <c r="C24" s="533"/>
      <c r="D24" s="533"/>
      <c r="E24" s="720">
        <v>0.432</v>
      </c>
      <c r="F24" s="721"/>
      <c r="G24" s="720">
        <v>0.13500000000000001</v>
      </c>
      <c r="H24" s="722"/>
      <c r="I24" s="720">
        <v>0.437</v>
      </c>
      <c r="J24" s="722"/>
      <c r="K24" s="720">
        <v>0.14199999999999999</v>
      </c>
    </row>
    <row r="25" spans="1:11" s="527" customFormat="1" ht="21.95" customHeight="1" thickTop="1">
      <c r="C25" s="533"/>
      <c r="D25" s="533"/>
      <c r="E25" s="538"/>
      <c r="F25" s="538"/>
      <c r="G25" s="538"/>
      <c r="H25" s="573"/>
      <c r="I25" s="575"/>
      <c r="J25" s="575"/>
      <c r="K25" s="575"/>
    </row>
    <row r="26" spans="1:11" s="527" customFormat="1" ht="24" customHeight="1">
      <c r="B26" s="532"/>
      <c r="C26" s="533"/>
      <c r="D26" s="533"/>
      <c r="E26" s="538"/>
      <c r="F26" s="538"/>
      <c r="G26" s="538"/>
      <c r="H26" s="573"/>
      <c r="I26" s="575"/>
      <c r="J26" s="575"/>
      <c r="K26" s="575"/>
    </row>
    <row r="27" spans="1:11" ht="24" customHeight="1">
      <c r="B27" s="554" t="s">
        <v>1698</v>
      </c>
      <c r="C27" s="554"/>
      <c r="D27" s="530"/>
      <c r="E27" s="554"/>
      <c r="F27" s="607" t="s">
        <v>1690</v>
      </c>
      <c r="H27" s="554"/>
      <c r="I27" s="554"/>
      <c r="J27" s="554"/>
      <c r="K27" s="554"/>
    </row>
    <row r="28" spans="1:11" ht="24" customHeight="1">
      <c r="A28" s="529" t="s">
        <v>1696</v>
      </c>
      <c r="B28" s="530"/>
      <c r="C28" s="530"/>
      <c r="D28" s="530"/>
      <c r="E28" s="530"/>
      <c r="F28" s="529" t="s">
        <v>1697</v>
      </c>
      <c r="I28" s="530"/>
      <c r="J28" s="530"/>
      <c r="K28" s="530"/>
    </row>
    <row r="29" spans="1:11" ht="10.5" customHeight="1">
      <c r="C29" s="529"/>
      <c r="D29" s="529"/>
      <c r="E29" s="529"/>
      <c r="F29" s="529"/>
      <c r="G29" s="529"/>
      <c r="I29" s="571"/>
      <c r="J29" s="577"/>
      <c r="K29" s="531"/>
    </row>
  </sheetData>
  <mergeCells count="7">
    <mergeCell ref="A1:K1"/>
    <mergeCell ref="A2:K2"/>
    <mergeCell ref="A3:K3"/>
    <mergeCell ref="A4:K4"/>
    <mergeCell ref="E7:G7"/>
    <mergeCell ref="I7:K7"/>
    <mergeCell ref="E6:K6"/>
  </mergeCells>
  <printOptions horizontalCentered="1"/>
  <pageMargins left="0.98425196850393704" right="0.39370078740157483" top="0.82677165354330717" bottom="1.1811023622047245" header="0.51181102362204722" footer="1.1811023622047245"/>
  <pageSetup paperSize="9" orientation="portrait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6"/>
  <sheetViews>
    <sheetView view="pageBreakPreview" zoomScale="110" zoomScaleNormal="100" zoomScaleSheetLayoutView="110" workbookViewId="0">
      <selection sqref="A1:N1"/>
    </sheetView>
  </sheetViews>
  <sheetFormatPr defaultRowHeight="21"/>
  <cols>
    <col min="1" max="1" width="6.7109375" style="611" customWidth="1"/>
    <col min="2" max="2" width="19.85546875" style="611" customWidth="1"/>
    <col min="3" max="3" width="0.85546875" style="611" customWidth="1"/>
    <col min="4" max="4" width="6.28515625" style="618" customWidth="1"/>
    <col min="5" max="5" width="0.7109375" style="611" customWidth="1"/>
    <col min="6" max="6" width="10.28515625" style="611" customWidth="1"/>
    <col min="7" max="7" width="0.5703125" style="611" customWidth="1"/>
    <col min="8" max="8" width="10.28515625" style="611" customWidth="1"/>
    <col min="9" max="9" width="0.5703125" style="611" customWidth="1"/>
    <col min="10" max="10" width="10.28515625" style="611" customWidth="1"/>
    <col min="11" max="11" width="0.5703125" style="611" customWidth="1"/>
    <col min="12" max="12" width="10.28515625" style="611" customWidth="1"/>
    <col min="13" max="13" width="0.5703125" style="611" customWidth="1"/>
    <col min="14" max="14" width="10.28515625" style="611" customWidth="1"/>
    <col min="15" max="16384" width="9.140625" style="611"/>
  </cols>
  <sheetData>
    <row r="1" spans="1:14" ht="23.1" customHeight="1">
      <c r="A1" s="777" t="s">
        <v>1797</v>
      </c>
      <c r="B1" s="777"/>
      <c r="C1" s="777"/>
      <c r="D1" s="777"/>
      <c r="E1" s="777"/>
      <c r="F1" s="777"/>
      <c r="G1" s="777"/>
      <c r="H1" s="777"/>
      <c r="I1" s="777"/>
      <c r="J1" s="777"/>
      <c r="K1" s="777"/>
      <c r="L1" s="777"/>
      <c r="M1" s="777"/>
      <c r="N1" s="777"/>
    </row>
    <row r="2" spans="1:14" s="612" customFormat="1" ht="23.1" customHeight="1">
      <c r="A2" s="776" t="s">
        <v>1659</v>
      </c>
      <c r="B2" s="776"/>
      <c r="C2" s="776"/>
      <c r="D2" s="776"/>
      <c r="E2" s="776"/>
      <c r="F2" s="776"/>
      <c r="G2" s="776"/>
      <c r="H2" s="776"/>
      <c r="I2" s="776"/>
      <c r="J2" s="776"/>
      <c r="K2" s="776"/>
      <c r="L2" s="776"/>
      <c r="M2" s="776"/>
      <c r="N2" s="776"/>
    </row>
    <row r="3" spans="1:14" s="612" customFormat="1" ht="23.1" customHeight="1">
      <c r="A3" s="782" t="s">
        <v>1657</v>
      </c>
      <c r="B3" s="782"/>
      <c r="C3" s="782"/>
      <c r="D3" s="782"/>
      <c r="E3" s="782"/>
      <c r="F3" s="782"/>
      <c r="G3" s="782"/>
      <c r="H3" s="782"/>
      <c r="I3" s="782"/>
      <c r="J3" s="782"/>
      <c r="K3" s="782"/>
      <c r="L3" s="782"/>
      <c r="M3" s="782"/>
      <c r="N3" s="782"/>
    </row>
    <row r="4" spans="1:14" s="612" customFormat="1" ht="23.1" customHeight="1">
      <c r="A4" s="780" t="s">
        <v>1778</v>
      </c>
      <c r="B4" s="781"/>
      <c r="C4" s="781"/>
      <c r="D4" s="781"/>
      <c r="E4" s="781"/>
      <c r="F4" s="781"/>
      <c r="G4" s="781"/>
      <c r="H4" s="781"/>
      <c r="I4" s="781"/>
      <c r="J4" s="781"/>
      <c r="K4" s="781"/>
      <c r="L4" s="781"/>
      <c r="M4" s="781"/>
      <c r="N4" s="781"/>
    </row>
    <row r="5" spans="1:14" s="612" customFormat="1" ht="17.45" customHeight="1">
      <c r="A5" s="616"/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</row>
    <row r="6" spans="1:14" s="613" customFormat="1" ht="17.45" customHeight="1">
      <c r="A6" s="619"/>
      <c r="B6" s="619"/>
      <c r="C6" s="619"/>
      <c r="D6" s="619"/>
      <c r="F6" s="739" t="s">
        <v>1792</v>
      </c>
      <c r="G6" s="739"/>
      <c r="H6" s="739"/>
      <c r="I6" s="739"/>
      <c r="J6" s="739"/>
      <c r="K6" s="739"/>
      <c r="L6" s="739"/>
      <c r="M6" s="739"/>
      <c r="N6" s="739"/>
    </row>
    <row r="7" spans="1:14" s="613" customFormat="1" ht="17.45" customHeight="1">
      <c r="A7" s="619"/>
      <c r="B7" s="619"/>
      <c r="C7" s="619"/>
      <c r="D7" s="619"/>
      <c r="F7" s="779" t="s">
        <v>1655</v>
      </c>
      <c r="G7" s="779"/>
      <c r="H7" s="779"/>
      <c r="I7" s="779"/>
      <c r="J7" s="779"/>
      <c r="K7" s="779"/>
      <c r="L7" s="779"/>
      <c r="M7" s="779"/>
      <c r="N7" s="779"/>
    </row>
    <row r="8" spans="1:14" s="613" customFormat="1" ht="17.45" customHeight="1">
      <c r="A8" s="614"/>
      <c r="B8" s="614"/>
      <c r="C8" s="614"/>
      <c r="D8" s="619"/>
      <c r="E8" s="621"/>
      <c r="F8" s="626" t="s">
        <v>305</v>
      </c>
      <c r="G8" s="622"/>
      <c r="H8" s="622" t="s">
        <v>343</v>
      </c>
      <c r="I8" s="622"/>
      <c r="J8" s="778" t="s">
        <v>336</v>
      </c>
      <c r="K8" s="778"/>
      <c r="L8" s="778"/>
      <c r="M8" s="623"/>
      <c r="N8" s="624" t="s">
        <v>90</v>
      </c>
    </row>
    <row r="9" spans="1:14" s="613" customFormat="1" ht="17.45" customHeight="1">
      <c r="A9" s="614"/>
      <c r="B9" s="614"/>
      <c r="C9" s="614"/>
      <c r="D9" s="625"/>
      <c r="E9" s="614"/>
      <c r="F9" s="626" t="s">
        <v>306</v>
      </c>
      <c r="G9" s="622"/>
      <c r="H9" s="624" t="s">
        <v>344</v>
      </c>
      <c r="I9" s="622"/>
      <c r="J9" s="627" t="s">
        <v>1653</v>
      </c>
      <c r="K9" s="624"/>
      <c r="L9" s="627" t="s">
        <v>332</v>
      </c>
      <c r="M9" s="624"/>
      <c r="N9" s="624" t="s">
        <v>330</v>
      </c>
    </row>
    <row r="10" spans="1:14" s="613" customFormat="1" ht="17.45" customHeight="1">
      <c r="A10" s="614"/>
      <c r="B10" s="614"/>
      <c r="C10" s="614"/>
      <c r="D10" s="625"/>
      <c r="E10" s="614"/>
      <c r="F10" s="626" t="s">
        <v>310</v>
      </c>
      <c r="G10" s="624"/>
      <c r="H10" s="629"/>
      <c r="I10" s="624"/>
      <c r="J10" s="626" t="s">
        <v>307</v>
      </c>
      <c r="K10" s="624"/>
      <c r="L10" s="626" t="s">
        <v>333</v>
      </c>
      <c r="M10" s="624"/>
      <c r="N10" s="629"/>
    </row>
    <row r="11" spans="1:14" s="613" customFormat="1" ht="17.45" customHeight="1">
      <c r="A11" s="614"/>
      <c r="B11" s="614"/>
      <c r="C11" s="614"/>
      <c r="D11" s="625" t="s">
        <v>292</v>
      </c>
      <c r="E11" s="621"/>
      <c r="F11" s="638"/>
      <c r="G11" s="624"/>
      <c r="H11" s="638"/>
      <c r="I11" s="624"/>
      <c r="J11" s="628" t="s">
        <v>308</v>
      </c>
      <c r="K11" s="624"/>
      <c r="L11" s="638"/>
      <c r="M11" s="621"/>
      <c r="N11" s="638"/>
    </row>
    <row r="12" spans="1:14" s="613" customFormat="1" ht="17.45" customHeight="1">
      <c r="A12" s="613" t="s">
        <v>1710</v>
      </c>
      <c r="B12" s="633"/>
      <c r="C12" s="621"/>
      <c r="D12" s="581"/>
      <c r="E12" s="621"/>
      <c r="F12" s="584">
        <v>785399982</v>
      </c>
      <c r="G12" s="635"/>
      <c r="H12" s="584">
        <v>476302298</v>
      </c>
      <c r="I12" s="635"/>
      <c r="J12" s="634">
        <v>39566000</v>
      </c>
      <c r="K12" s="635"/>
      <c r="L12" s="632">
        <v>219097743</v>
      </c>
      <c r="M12" s="635"/>
      <c r="N12" s="586">
        <v>1520366023</v>
      </c>
    </row>
    <row r="13" spans="1:14" s="613" customFormat="1" ht="17.45" customHeight="1">
      <c r="A13" s="613" t="s">
        <v>1746</v>
      </c>
      <c r="B13" s="633"/>
      <c r="C13" s="621"/>
      <c r="D13" s="581">
        <v>20</v>
      </c>
      <c r="E13" s="621"/>
      <c r="F13" s="584">
        <v>157079996</v>
      </c>
      <c r="G13" s="635"/>
      <c r="H13" s="584">
        <v>62103895</v>
      </c>
      <c r="I13" s="635"/>
      <c r="J13" s="634">
        <v>0</v>
      </c>
      <c r="K13" s="635"/>
      <c r="L13" s="632">
        <v>0</v>
      </c>
      <c r="M13" s="635"/>
      <c r="N13" s="586">
        <v>219183891</v>
      </c>
    </row>
    <row r="14" spans="1:14" s="613" customFormat="1" ht="17.45" customHeight="1">
      <c r="A14" s="613" t="s">
        <v>1747</v>
      </c>
      <c r="B14" s="633"/>
      <c r="C14" s="621"/>
      <c r="D14" s="625">
        <v>22</v>
      </c>
      <c r="E14" s="621"/>
      <c r="F14" s="584">
        <v>32723626</v>
      </c>
      <c r="G14" s="635"/>
      <c r="H14" s="584">
        <v>0</v>
      </c>
      <c r="I14" s="635"/>
      <c r="J14" s="634">
        <v>0</v>
      </c>
      <c r="K14" s="635"/>
      <c r="L14" s="632">
        <v>-32723626</v>
      </c>
      <c r="M14" s="635"/>
      <c r="N14" s="586">
        <v>0</v>
      </c>
    </row>
    <row r="15" spans="1:14" s="613" customFormat="1" ht="17.45" customHeight="1">
      <c r="A15" s="613" t="s">
        <v>1757</v>
      </c>
      <c r="B15" s="633"/>
      <c r="C15" s="621"/>
      <c r="D15" s="625">
        <v>22</v>
      </c>
      <c r="E15" s="621"/>
      <c r="F15" s="584">
        <v>0</v>
      </c>
      <c r="G15" s="635"/>
      <c r="H15" s="584">
        <v>0</v>
      </c>
      <c r="I15" s="635"/>
      <c r="J15" s="634">
        <v>0</v>
      </c>
      <c r="K15" s="635"/>
      <c r="L15" s="632">
        <v>-4983553</v>
      </c>
      <c r="M15" s="635"/>
      <c r="N15" s="632">
        <v>-4983553</v>
      </c>
    </row>
    <row r="16" spans="1:14" s="613" customFormat="1" ht="17.45" customHeight="1">
      <c r="A16" s="613" t="s">
        <v>1786</v>
      </c>
      <c r="B16" s="633"/>
      <c r="C16" s="621"/>
      <c r="D16" s="581"/>
      <c r="E16" s="621"/>
      <c r="F16" s="584"/>
      <c r="G16" s="635"/>
      <c r="H16" s="584"/>
      <c r="I16" s="635"/>
      <c r="J16" s="634"/>
      <c r="K16" s="635"/>
      <c r="L16" s="632"/>
      <c r="M16" s="635"/>
      <c r="N16" s="586"/>
    </row>
    <row r="17" spans="1:14" s="613" customFormat="1" ht="17.45" customHeight="1">
      <c r="A17" s="613" t="s">
        <v>1787</v>
      </c>
      <c r="B17" s="633"/>
      <c r="C17" s="621"/>
      <c r="D17" s="581"/>
      <c r="E17" s="621"/>
      <c r="F17" s="584">
        <v>0</v>
      </c>
      <c r="G17" s="635"/>
      <c r="H17" s="584">
        <v>0</v>
      </c>
      <c r="I17" s="635"/>
      <c r="J17" s="584">
        <v>0</v>
      </c>
      <c r="K17" s="635"/>
      <c r="L17" s="586">
        <v>132914997</v>
      </c>
      <c r="M17" s="635"/>
      <c r="N17" s="586">
        <v>132914997</v>
      </c>
    </row>
    <row r="18" spans="1:14" s="613" customFormat="1" ht="17.45" customHeight="1">
      <c r="A18" s="613" t="s">
        <v>1711</v>
      </c>
      <c r="D18" s="619"/>
      <c r="F18" s="636">
        <v>0</v>
      </c>
      <c r="G18" s="615"/>
      <c r="H18" s="636">
        <v>0</v>
      </c>
      <c r="I18" s="615"/>
      <c r="J18" s="636">
        <v>0</v>
      </c>
      <c r="K18" s="615"/>
      <c r="L18" s="636">
        <v>0</v>
      </c>
      <c r="M18" s="615"/>
      <c r="N18" s="609">
        <v>0</v>
      </c>
    </row>
    <row r="19" spans="1:14" s="613" customFormat="1" ht="17.45" customHeight="1">
      <c r="A19" s="613" t="s">
        <v>1784</v>
      </c>
      <c r="B19" s="633"/>
      <c r="C19" s="621"/>
      <c r="D19" s="581"/>
      <c r="E19" s="621"/>
      <c r="F19" s="615">
        <v>0</v>
      </c>
      <c r="G19" s="615"/>
      <c r="H19" s="615">
        <v>0</v>
      </c>
      <c r="I19" s="615"/>
      <c r="J19" s="615">
        <v>0</v>
      </c>
      <c r="K19" s="615"/>
      <c r="L19" s="632">
        <f>SUM(L17:L18)</f>
        <v>132914997</v>
      </c>
      <c r="M19" s="615"/>
      <c r="N19" s="632">
        <f>SUM(N17:N18)</f>
        <v>132914997</v>
      </c>
    </row>
    <row r="20" spans="1:14" s="613" customFormat="1" ht="17.45" customHeight="1">
      <c r="A20" s="613" t="s">
        <v>1780</v>
      </c>
      <c r="B20" s="633"/>
      <c r="C20" s="621"/>
      <c r="D20" s="581"/>
      <c r="E20" s="621"/>
      <c r="F20" s="615">
        <v>0</v>
      </c>
      <c r="G20" s="615"/>
      <c r="H20" s="615">
        <v>0</v>
      </c>
      <c r="I20" s="615"/>
      <c r="J20" s="634">
        <v>7043000</v>
      </c>
      <c r="K20" s="615"/>
      <c r="L20" s="632">
        <v>-7043000</v>
      </c>
      <c r="M20" s="615"/>
      <c r="N20" s="632">
        <v>0</v>
      </c>
    </row>
    <row r="21" spans="1:14" s="613" customFormat="1" ht="17.45" customHeight="1">
      <c r="A21" s="613" t="s">
        <v>1779</v>
      </c>
      <c r="D21" s="619"/>
      <c r="F21" s="651">
        <f>SUM(F12:F15,F19)</f>
        <v>975203604</v>
      </c>
      <c r="G21" s="586"/>
      <c r="H21" s="651">
        <f>SUM(H12:H15,H19)</f>
        <v>538406193</v>
      </c>
      <c r="I21" s="586"/>
      <c r="J21" s="651">
        <v>46609000</v>
      </c>
      <c r="K21" s="586"/>
      <c r="L21" s="651">
        <v>307262561</v>
      </c>
      <c r="M21" s="586"/>
      <c r="N21" s="651">
        <v>1867481358</v>
      </c>
    </row>
    <row r="22" spans="1:14" s="629" customFormat="1" ht="17.45" customHeight="1">
      <c r="A22" s="613" t="s">
        <v>1747</v>
      </c>
      <c r="D22" s="625">
        <v>22</v>
      </c>
      <c r="F22" s="584">
        <v>69655834</v>
      </c>
      <c r="G22" s="630"/>
      <c r="H22" s="584">
        <v>0</v>
      </c>
      <c r="I22" s="630"/>
      <c r="J22" s="584">
        <v>0</v>
      </c>
      <c r="K22" s="631"/>
      <c r="L22" s="632">
        <v>-69655834</v>
      </c>
      <c r="M22" s="615"/>
      <c r="N22" s="586">
        <v>0</v>
      </c>
    </row>
    <row r="23" spans="1:14" s="629" customFormat="1" ht="17.45" customHeight="1">
      <c r="A23" s="613" t="s">
        <v>1757</v>
      </c>
      <c r="D23" s="625">
        <v>22</v>
      </c>
      <c r="F23" s="584">
        <v>0</v>
      </c>
      <c r="G23" s="630"/>
      <c r="H23" s="584">
        <v>0</v>
      </c>
      <c r="I23" s="630"/>
      <c r="J23" s="584">
        <v>0</v>
      </c>
      <c r="K23" s="631"/>
      <c r="L23" s="632">
        <v>-8485836</v>
      </c>
      <c r="M23" s="615"/>
      <c r="N23" s="632">
        <v>-8485836</v>
      </c>
    </row>
    <row r="24" spans="1:14" s="613" customFormat="1" ht="17.45" customHeight="1">
      <c r="A24" s="613" t="s">
        <v>1786</v>
      </c>
      <c r="D24" s="619"/>
      <c r="F24" s="615"/>
      <c r="G24" s="615"/>
      <c r="H24" s="615"/>
      <c r="I24" s="615"/>
      <c r="J24" s="615"/>
      <c r="K24" s="615"/>
      <c r="L24" s="632"/>
      <c r="M24" s="615"/>
      <c r="N24" s="632"/>
    </row>
    <row r="25" spans="1:14" s="613" customFormat="1" ht="17.45" customHeight="1">
      <c r="A25" s="613" t="s">
        <v>1787</v>
      </c>
      <c r="B25" s="633"/>
      <c r="C25" s="621"/>
      <c r="D25" s="619"/>
      <c r="E25" s="621"/>
      <c r="F25" s="634">
        <v>0</v>
      </c>
      <c r="G25" s="635"/>
      <c r="H25" s="635">
        <v>0</v>
      </c>
      <c r="I25" s="635"/>
      <c r="J25" s="635">
        <v>0</v>
      </c>
      <c r="K25" s="635"/>
      <c r="L25" s="632">
        <v>451022834</v>
      </c>
      <c r="M25" s="635"/>
      <c r="N25" s="632">
        <v>451022834</v>
      </c>
    </row>
    <row r="26" spans="1:14" s="613" customFormat="1" ht="17.45" customHeight="1">
      <c r="A26" s="613" t="s">
        <v>1711</v>
      </c>
      <c r="D26" s="619"/>
      <c r="F26" s="636">
        <v>0</v>
      </c>
      <c r="G26" s="615"/>
      <c r="H26" s="636">
        <v>0</v>
      </c>
      <c r="I26" s="615"/>
      <c r="J26" s="636">
        <v>0</v>
      </c>
      <c r="K26" s="615"/>
      <c r="L26" s="636">
        <v>0</v>
      </c>
      <c r="M26" s="615"/>
      <c r="N26" s="609">
        <v>0</v>
      </c>
    </row>
    <row r="27" spans="1:14" s="613" customFormat="1" ht="17.45" customHeight="1">
      <c r="A27" s="613" t="s">
        <v>1784</v>
      </c>
      <c r="D27" s="619"/>
      <c r="F27" s="615">
        <v>0</v>
      </c>
      <c r="G27" s="615"/>
      <c r="H27" s="615">
        <v>0</v>
      </c>
      <c r="I27" s="615"/>
      <c r="J27" s="615">
        <v>0</v>
      </c>
      <c r="K27" s="615"/>
      <c r="L27" s="632">
        <f>SUM(L25:L26)</f>
        <v>451022834</v>
      </c>
      <c r="M27" s="615"/>
      <c r="N27" s="632">
        <f>SUM(N25:N26)</f>
        <v>451022834</v>
      </c>
    </row>
    <row r="28" spans="1:14" s="613" customFormat="1" ht="17.45" customHeight="1">
      <c r="A28" s="613" t="s">
        <v>1780</v>
      </c>
      <c r="D28" s="619"/>
      <c r="F28" s="634">
        <v>0</v>
      </c>
      <c r="G28" s="635"/>
      <c r="H28" s="635">
        <v>0</v>
      </c>
      <c r="I28" s="615"/>
      <c r="J28" s="634">
        <v>22831062</v>
      </c>
      <c r="K28" s="635"/>
      <c r="L28" s="632">
        <v>-22831062</v>
      </c>
      <c r="M28" s="615"/>
      <c r="N28" s="635">
        <v>0</v>
      </c>
    </row>
    <row r="29" spans="1:14" s="613" customFormat="1" ht="17.45" customHeight="1">
      <c r="A29" s="613" t="s">
        <v>1739</v>
      </c>
      <c r="D29" s="619"/>
      <c r="F29" s="615">
        <v>0</v>
      </c>
      <c r="G29" s="615"/>
      <c r="H29" s="615">
        <v>0</v>
      </c>
      <c r="I29" s="615"/>
      <c r="J29" s="615">
        <v>0</v>
      </c>
      <c r="K29" s="615"/>
      <c r="L29" s="632">
        <v>270</v>
      </c>
      <c r="M29" s="615"/>
      <c r="N29" s="586">
        <v>270</v>
      </c>
    </row>
    <row r="30" spans="1:14" s="613" customFormat="1" ht="17.45" customHeight="1" thickBot="1">
      <c r="A30" s="613" t="s">
        <v>1781</v>
      </c>
      <c r="D30" s="619"/>
      <c r="F30" s="637">
        <f>SUM(F21:F29)</f>
        <v>1044859438</v>
      </c>
      <c r="G30" s="586"/>
      <c r="H30" s="637">
        <v>538406193</v>
      </c>
      <c r="I30" s="586"/>
      <c r="J30" s="637">
        <v>69440062</v>
      </c>
      <c r="K30" s="586"/>
      <c r="L30" s="637">
        <v>657312933</v>
      </c>
      <c r="M30" s="586"/>
      <c r="N30" s="637">
        <v>2310018626</v>
      </c>
    </row>
    <row r="31" spans="1:14" s="613" customFormat="1" ht="17.45" customHeight="1" thickTop="1">
      <c r="D31" s="619"/>
      <c r="F31" s="586"/>
      <c r="G31" s="586"/>
      <c r="H31" s="586"/>
      <c r="I31" s="586"/>
      <c r="J31" s="586"/>
      <c r="K31" s="586"/>
      <c r="L31" s="586"/>
      <c r="M31" s="586"/>
      <c r="N31" s="586"/>
    </row>
    <row r="32" spans="1:14" s="613" customFormat="1" ht="18" customHeight="1">
      <c r="A32" s="614"/>
      <c r="D32" s="619"/>
      <c r="F32" s="615"/>
      <c r="G32" s="615"/>
      <c r="H32" s="615"/>
      <c r="I32" s="615"/>
      <c r="J32" s="615"/>
      <c r="K32" s="615"/>
      <c r="L32" s="615"/>
      <c r="M32" s="615"/>
      <c r="N32" s="615"/>
    </row>
    <row r="33" spans="2:14" s="612" customFormat="1" ht="23.1" customHeight="1">
      <c r="B33" s="528" t="s">
        <v>1688</v>
      </c>
      <c r="C33" s="572"/>
      <c r="D33" s="620"/>
      <c r="E33" s="603"/>
      <c r="F33" s="604"/>
      <c r="G33" s="528"/>
      <c r="J33" s="528" t="s">
        <v>1688</v>
      </c>
      <c r="M33" s="576"/>
      <c r="N33" s="576"/>
    </row>
    <row r="34" spans="2:14" s="612" customFormat="1" ht="23.1" customHeight="1">
      <c r="B34" s="572" t="s">
        <v>1699</v>
      </c>
      <c r="C34" s="572"/>
      <c r="D34" s="620"/>
      <c r="E34" s="603"/>
      <c r="F34" s="604"/>
      <c r="G34" s="572"/>
      <c r="J34" s="526" t="s">
        <v>1700</v>
      </c>
      <c r="M34" s="576"/>
      <c r="N34" s="576"/>
    </row>
    <row r="36" spans="2:14" ht="9.75" customHeight="1"/>
  </sheetData>
  <mergeCells count="7">
    <mergeCell ref="A2:N2"/>
    <mergeCell ref="A1:N1"/>
    <mergeCell ref="J8:L8"/>
    <mergeCell ref="F7:N7"/>
    <mergeCell ref="A4:N4"/>
    <mergeCell ref="A3:N3"/>
    <mergeCell ref="F6:N6"/>
  </mergeCells>
  <pageMargins left="1.1023622047244095" right="0.39370078740157483" top="0.82677165354330717" bottom="1.1811023622047245" header="0.51181102362204722" footer="1.1811023622047245"/>
  <pageSetup paperSize="9" firstPageNumber="4" orientation="portrait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6"/>
  <sheetViews>
    <sheetView view="pageBreakPreview" zoomScaleNormal="100" zoomScaleSheetLayoutView="100" workbookViewId="0">
      <selection sqref="A1:M1"/>
    </sheetView>
  </sheetViews>
  <sheetFormatPr defaultRowHeight="21.75" customHeight="1"/>
  <cols>
    <col min="1" max="1" width="3.85546875" style="523" customWidth="1"/>
    <col min="2" max="2" width="24.42578125" style="523" customWidth="1"/>
    <col min="3" max="3" width="4.85546875" style="523" customWidth="1"/>
    <col min="4" max="4" width="1" style="523" customWidth="1"/>
    <col min="5" max="5" width="10.140625" style="523" customWidth="1"/>
    <col min="6" max="6" width="0.5703125" style="523" customWidth="1"/>
    <col min="7" max="7" width="10.140625" style="523" customWidth="1"/>
    <col min="8" max="8" width="0.5703125" style="523" customWidth="1"/>
    <col min="9" max="9" width="10.140625" style="523" customWidth="1"/>
    <col min="10" max="10" width="0.5703125" style="523" customWidth="1"/>
    <col min="11" max="11" width="10.140625" style="523" customWidth="1"/>
    <col min="12" max="12" width="0.5703125" style="523" customWidth="1"/>
    <col min="13" max="13" width="10.7109375" style="523" customWidth="1"/>
    <col min="14" max="16384" width="9.140625" style="523"/>
  </cols>
  <sheetData>
    <row r="1" spans="1:13" s="589" customFormat="1" ht="23.1" customHeight="1">
      <c r="A1" s="777" t="s">
        <v>1798</v>
      </c>
      <c r="B1" s="777"/>
      <c r="C1" s="777"/>
      <c r="D1" s="777"/>
      <c r="E1" s="777"/>
      <c r="F1" s="777"/>
      <c r="G1" s="777"/>
      <c r="H1" s="777"/>
      <c r="I1" s="777"/>
      <c r="J1" s="777"/>
      <c r="K1" s="777"/>
      <c r="L1" s="777"/>
      <c r="M1" s="777"/>
    </row>
    <row r="2" spans="1:13" s="589" customFormat="1" ht="23.1" customHeight="1">
      <c r="A2" s="785" t="s">
        <v>1659</v>
      </c>
      <c r="B2" s="785"/>
      <c r="C2" s="785"/>
      <c r="D2" s="785"/>
      <c r="E2" s="785"/>
      <c r="F2" s="785"/>
      <c r="G2" s="785"/>
      <c r="H2" s="785"/>
      <c r="I2" s="785"/>
      <c r="J2" s="785"/>
      <c r="K2" s="785"/>
      <c r="L2" s="785"/>
      <c r="M2" s="785"/>
    </row>
    <row r="3" spans="1:13" s="589" customFormat="1" ht="23.1" customHeight="1">
      <c r="A3" s="785" t="s">
        <v>1743</v>
      </c>
      <c r="B3" s="785"/>
      <c r="C3" s="785"/>
      <c r="D3" s="785"/>
      <c r="E3" s="785"/>
      <c r="F3" s="785"/>
      <c r="G3" s="785"/>
      <c r="H3" s="785"/>
      <c r="I3" s="785"/>
      <c r="J3" s="785"/>
      <c r="K3" s="785"/>
      <c r="L3" s="785"/>
      <c r="M3" s="785"/>
    </row>
    <row r="4" spans="1:13" s="589" customFormat="1" ht="23.1" customHeight="1">
      <c r="A4" s="785" t="s">
        <v>1778</v>
      </c>
      <c r="B4" s="785"/>
      <c r="C4" s="785"/>
      <c r="D4" s="785"/>
      <c r="E4" s="785"/>
      <c r="F4" s="785"/>
      <c r="G4" s="785"/>
      <c r="H4" s="785"/>
      <c r="I4" s="785"/>
      <c r="J4" s="785"/>
      <c r="K4" s="785"/>
      <c r="L4" s="785"/>
      <c r="M4" s="785"/>
    </row>
    <row r="5" spans="1:13" s="589" customFormat="1" ht="17.100000000000001" customHeight="1">
      <c r="A5" s="617"/>
      <c r="B5" s="617"/>
      <c r="C5" s="617"/>
      <c r="D5" s="617"/>
      <c r="E5" s="617"/>
      <c r="F5" s="617"/>
      <c r="G5" s="617"/>
      <c r="H5" s="617"/>
      <c r="I5" s="617"/>
      <c r="J5" s="617"/>
      <c r="K5" s="617"/>
      <c r="L5" s="617"/>
      <c r="M5" s="617"/>
    </row>
    <row r="6" spans="1:13" s="591" customFormat="1" ht="17.100000000000001" customHeight="1">
      <c r="A6" s="590"/>
      <c r="B6" s="590"/>
      <c r="C6" s="590"/>
      <c r="D6" s="590"/>
      <c r="E6" s="739" t="s">
        <v>1792</v>
      </c>
      <c r="F6" s="739"/>
      <c r="G6" s="739"/>
      <c r="H6" s="739"/>
      <c r="I6" s="739"/>
      <c r="J6" s="739"/>
      <c r="K6" s="739"/>
      <c r="L6" s="739"/>
      <c r="M6" s="739"/>
    </row>
    <row r="7" spans="1:13" s="591" customFormat="1" ht="17.100000000000001" customHeight="1">
      <c r="A7" s="590"/>
      <c r="B7" s="590"/>
      <c r="C7" s="590"/>
      <c r="D7" s="590"/>
      <c r="E7" s="784" t="s">
        <v>1656</v>
      </c>
      <c r="F7" s="784"/>
      <c r="G7" s="784"/>
      <c r="H7" s="784"/>
      <c r="I7" s="784"/>
      <c r="J7" s="784"/>
      <c r="K7" s="784"/>
      <c r="L7" s="784"/>
      <c r="M7" s="784"/>
    </row>
    <row r="8" spans="1:13" s="591" customFormat="1" ht="17.100000000000001" customHeight="1">
      <c r="A8" s="590"/>
      <c r="B8" s="590"/>
      <c r="C8" s="590"/>
      <c r="D8" s="590"/>
      <c r="E8" s="580" t="s">
        <v>305</v>
      </c>
      <c r="F8" s="590"/>
      <c r="G8" s="580" t="s">
        <v>343</v>
      </c>
      <c r="H8" s="590"/>
      <c r="I8" s="783" t="s">
        <v>336</v>
      </c>
      <c r="J8" s="783"/>
      <c r="K8" s="783"/>
      <c r="L8" s="580"/>
      <c r="M8" s="582" t="s">
        <v>90</v>
      </c>
    </row>
    <row r="9" spans="1:13" s="591" customFormat="1" ht="17.100000000000001" customHeight="1">
      <c r="A9" s="590"/>
      <c r="B9" s="590"/>
      <c r="C9" s="590"/>
      <c r="D9" s="590"/>
      <c r="E9" s="580" t="s">
        <v>306</v>
      </c>
      <c r="G9" s="580" t="s">
        <v>344</v>
      </c>
      <c r="I9" s="581" t="s">
        <v>1653</v>
      </c>
      <c r="K9" s="581" t="s">
        <v>332</v>
      </c>
      <c r="L9" s="581"/>
      <c r="M9" s="582" t="s">
        <v>330</v>
      </c>
    </row>
    <row r="10" spans="1:13" s="640" customFormat="1" ht="17.100000000000001" customHeight="1">
      <c r="A10" s="639"/>
      <c r="B10" s="639"/>
      <c r="C10" s="639"/>
      <c r="D10" s="639"/>
      <c r="E10" s="580" t="s">
        <v>310</v>
      </c>
      <c r="F10" s="639"/>
      <c r="H10" s="639"/>
      <c r="I10" s="580" t="s">
        <v>307</v>
      </c>
      <c r="J10" s="639"/>
      <c r="K10" s="580" t="s">
        <v>333</v>
      </c>
      <c r="L10" s="580"/>
      <c r="M10" s="641"/>
    </row>
    <row r="11" spans="1:13" s="640" customFormat="1" ht="17.100000000000001" customHeight="1">
      <c r="A11" s="639"/>
      <c r="B11" s="639"/>
      <c r="C11" s="626" t="s">
        <v>292</v>
      </c>
      <c r="D11" s="639"/>
      <c r="E11" s="642"/>
      <c r="F11" s="639"/>
      <c r="G11" s="642"/>
      <c r="H11" s="639"/>
      <c r="I11" s="583" t="s">
        <v>308</v>
      </c>
      <c r="J11" s="639"/>
      <c r="K11" s="642"/>
      <c r="L11" s="580"/>
      <c r="M11" s="642"/>
    </row>
    <row r="12" spans="1:13" s="591" customFormat="1" ht="17.100000000000001" customHeight="1">
      <c r="A12" s="585" t="s">
        <v>1710</v>
      </c>
      <c r="B12" s="597"/>
      <c r="C12" s="581"/>
      <c r="D12" s="595"/>
      <c r="E12" s="584">
        <v>785399982</v>
      </c>
      <c r="F12" s="595"/>
      <c r="G12" s="584">
        <v>476302298</v>
      </c>
      <c r="H12" s="595"/>
      <c r="I12" s="584">
        <v>39566000</v>
      </c>
      <c r="J12" s="595"/>
      <c r="K12" s="584">
        <v>219526894</v>
      </c>
      <c r="L12" s="584"/>
      <c r="M12" s="584">
        <f>SUM(E12:K12)</f>
        <v>1520795174</v>
      </c>
    </row>
    <row r="13" spans="1:13" s="591" customFormat="1" ht="17.100000000000001" customHeight="1">
      <c r="A13" s="585" t="s">
        <v>1746</v>
      </c>
      <c r="B13" s="597"/>
      <c r="C13" s="581">
        <v>20</v>
      </c>
      <c r="D13" s="595"/>
      <c r="E13" s="584">
        <v>157079996</v>
      </c>
      <c r="F13" s="635"/>
      <c r="G13" s="584">
        <v>62103895</v>
      </c>
      <c r="H13" s="635"/>
      <c r="I13" s="634">
        <v>0</v>
      </c>
      <c r="J13" s="635"/>
      <c r="K13" s="632">
        <v>0</v>
      </c>
      <c r="L13" s="635"/>
      <c r="M13" s="584">
        <v>219183891</v>
      </c>
    </row>
    <row r="14" spans="1:13" s="591" customFormat="1" ht="17.100000000000001" customHeight="1">
      <c r="A14" s="585" t="s">
        <v>1747</v>
      </c>
      <c r="B14" s="597"/>
      <c r="C14" s="625">
        <v>22</v>
      </c>
      <c r="D14" s="595"/>
      <c r="E14" s="584">
        <v>32723626</v>
      </c>
      <c r="F14" s="635"/>
      <c r="G14" s="584">
        <v>0</v>
      </c>
      <c r="H14" s="635"/>
      <c r="I14" s="634">
        <v>0</v>
      </c>
      <c r="J14" s="635"/>
      <c r="K14" s="632">
        <v>-32723626</v>
      </c>
      <c r="L14" s="635"/>
      <c r="M14" s="584">
        <f>SUM(E14:K14)</f>
        <v>0</v>
      </c>
    </row>
    <row r="15" spans="1:13" s="591" customFormat="1" ht="17.100000000000001" customHeight="1">
      <c r="A15" s="585" t="s">
        <v>1757</v>
      </c>
      <c r="C15" s="625">
        <v>22</v>
      </c>
      <c r="D15" s="595"/>
      <c r="E15" s="584">
        <v>0</v>
      </c>
      <c r="F15" s="635"/>
      <c r="G15" s="584">
        <v>0</v>
      </c>
      <c r="H15" s="635"/>
      <c r="I15" s="634">
        <v>0</v>
      </c>
      <c r="J15" s="635"/>
      <c r="K15" s="632">
        <v>-4983553</v>
      </c>
      <c r="L15" s="635"/>
      <c r="M15" s="584">
        <f>SUM(E15:K15)</f>
        <v>-4983553</v>
      </c>
    </row>
    <row r="16" spans="1:13" s="591" customFormat="1" ht="17.100000000000001" customHeight="1">
      <c r="A16" s="585" t="s">
        <v>1786</v>
      </c>
      <c r="C16" s="581"/>
      <c r="D16" s="595"/>
      <c r="E16" s="588"/>
      <c r="F16" s="595"/>
      <c r="G16" s="588"/>
      <c r="H16" s="595"/>
      <c r="I16" s="588"/>
      <c r="J16" s="590"/>
      <c r="K16" s="588"/>
      <c r="L16" s="588"/>
      <c r="M16" s="586"/>
    </row>
    <row r="17" spans="1:13" s="591" customFormat="1" ht="17.100000000000001" customHeight="1">
      <c r="A17" s="585" t="s">
        <v>1787</v>
      </c>
      <c r="C17" s="595"/>
      <c r="D17" s="595"/>
      <c r="E17" s="584">
        <v>0</v>
      </c>
      <c r="F17" s="599"/>
      <c r="G17" s="600">
        <v>0</v>
      </c>
      <c r="H17" s="599"/>
      <c r="I17" s="584">
        <v>0</v>
      </c>
      <c r="J17" s="599"/>
      <c r="K17" s="600">
        <v>139394362</v>
      </c>
      <c r="L17" s="600"/>
      <c r="M17" s="584">
        <f>SUM(E17:K17)</f>
        <v>139394362</v>
      </c>
    </row>
    <row r="18" spans="1:13" s="591" customFormat="1" ht="17.100000000000001" customHeight="1">
      <c r="A18" s="585" t="s">
        <v>1711</v>
      </c>
      <c r="C18" s="595"/>
      <c r="D18" s="595"/>
      <c r="E18" s="608">
        <v>0</v>
      </c>
      <c r="F18" s="599"/>
      <c r="G18" s="610">
        <v>0</v>
      </c>
      <c r="H18" s="599"/>
      <c r="I18" s="608">
        <v>0</v>
      </c>
      <c r="J18" s="595"/>
      <c r="K18" s="608">
        <v>0</v>
      </c>
      <c r="L18" s="600"/>
      <c r="M18" s="608">
        <f>SUM(E18:K18)</f>
        <v>0</v>
      </c>
    </row>
    <row r="19" spans="1:13" s="591" customFormat="1" ht="17.100000000000001" customHeight="1">
      <c r="A19" s="585" t="s">
        <v>1784</v>
      </c>
      <c r="C19" s="595"/>
      <c r="D19" s="595"/>
      <c r="E19" s="584">
        <v>0</v>
      </c>
      <c r="F19" s="595"/>
      <c r="G19" s="584">
        <f>SUM(G17:G18)</f>
        <v>0</v>
      </c>
      <c r="H19" s="595"/>
      <c r="I19" s="584">
        <f>SUM(I17:I18)</f>
        <v>0</v>
      </c>
      <c r="J19" s="595"/>
      <c r="K19" s="584">
        <f>SUM(K17:K18)</f>
        <v>139394362</v>
      </c>
      <c r="L19" s="600"/>
      <c r="M19" s="584">
        <f>SUM(M17:M18)</f>
        <v>139394362</v>
      </c>
    </row>
    <row r="20" spans="1:13" s="591" customFormat="1" ht="17.100000000000001" customHeight="1">
      <c r="A20" s="585" t="s">
        <v>1780</v>
      </c>
      <c r="C20" s="595"/>
      <c r="D20" s="595"/>
      <c r="E20" s="584">
        <v>0</v>
      </c>
      <c r="F20" s="595"/>
      <c r="G20" s="584">
        <v>0</v>
      </c>
      <c r="H20" s="595"/>
      <c r="I20" s="584">
        <v>7043000</v>
      </c>
      <c r="J20" s="595"/>
      <c r="K20" s="584">
        <v>-7043000</v>
      </c>
      <c r="L20" s="600"/>
      <c r="M20" s="584">
        <v>0</v>
      </c>
    </row>
    <row r="21" spans="1:13" s="591" customFormat="1" ht="17.100000000000001" customHeight="1">
      <c r="A21" s="585" t="s">
        <v>1779</v>
      </c>
      <c r="B21" s="594"/>
      <c r="C21" s="592"/>
      <c r="D21" s="595"/>
      <c r="E21" s="652">
        <v>975203604</v>
      </c>
      <c r="F21" s="595"/>
      <c r="G21" s="652">
        <v>538406193</v>
      </c>
      <c r="H21" s="595"/>
      <c r="I21" s="652">
        <v>46609000</v>
      </c>
      <c r="J21" s="595"/>
      <c r="K21" s="652">
        <v>314171077</v>
      </c>
      <c r="L21" s="584"/>
      <c r="M21" s="651">
        <f>SUM(E21:K21)</f>
        <v>1874389874</v>
      </c>
    </row>
    <row r="22" spans="1:13" s="591" customFormat="1" ht="17.100000000000001" customHeight="1">
      <c r="A22" s="585" t="s">
        <v>1747</v>
      </c>
      <c r="B22" s="594"/>
      <c r="C22" s="625">
        <v>22</v>
      </c>
      <c r="D22" s="595"/>
      <c r="E22" s="584">
        <v>69655834</v>
      </c>
      <c r="F22" s="595"/>
      <c r="G22" s="584">
        <v>0</v>
      </c>
      <c r="H22" s="595"/>
      <c r="I22" s="584">
        <v>0</v>
      </c>
      <c r="J22" s="595"/>
      <c r="K22" s="584">
        <v>-69655834</v>
      </c>
      <c r="L22" s="584"/>
      <c r="M22" s="586">
        <v>0</v>
      </c>
    </row>
    <row r="23" spans="1:13" s="591" customFormat="1" ht="17.100000000000001" customHeight="1">
      <c r="A23" s="585" t="s">
        <v>1757</v>
      </c>
      <c r="B23" s="594"/>
      <c r="C23" s="625">
        <v>22</v>
      </c>
      <c r="D23" s="595"/>
      <c r="E23" s="584">
        <v>0</v>
      </c>
      <c r="F23" s="595"/>
      <c r="G23" s="584">
        <v>0</v>
      </c>
      <c r="H23" s="595"/>
      <c r="I23" s="584">
        <v>0</v>
      </c>
      <c r="J23" s="595"/>
      <c r="K23" s="584">
        <v>-8485836</v>
      </c>
      <c r="L23" s="584"/>
      <c r="M23" s="584">
        <v>-8485836</v>
      </c>
    </row>
    <row r="24" spans="1:13" s="591" customFormat="1" ht="17.100000000000001" customHeight="1">
      <c r="A24" s="585" t="s">
        <v>1786</v>
      </c>
      <c r="B24" s="587"/>
      <c r="C24" s="625"/>
      <c r="D24" s="595"/>
      <c r="E24" s="584"/>
      <c r="F24" s="595"/>
      <c r="G24" s="584"/>
      <c r="H24" s="595"/>
      <c r="I24" s="584"/>
      <c r="J24" s="595"/>
      <c r="K24" s="584"/>
      <c r="L24" s="584"/>
      <c r="M24" s="586"/>
    </row>
    <row r="25" spans="1:13" s="591" customFormat="1" ht="17.100000000000001" customHeight="1">
      <c r="A25" s="585" t="s">
        <v>1787</v>
      </c>
      <c r="B25" s="596"/>
      <c r="C25" s="625"/>
      <c r="D25" s="595"/>
      <c r="E25" s="584">
        <v>0</v>
      </c>
      <c r="F25" s="595"/>
      <c r="G25" s="584">
        <v>0</v>
      </c>
      <c r="H25" s="595"/>
      <c r="I25" s="584">
        <v>0</v>
      </c>
      <c r="J25" s="590"/>
      <c r="K25" s="584">
        <v>456621237</v>
      </c>
      <c r="L25" s="584"/>
      <c r="M25" s="586">
        <f>SUM(E25:K25)</f>
        <v>456621237</v>
      </c>
    </row>
    <row r="26" spans="1:13" s="591" customFormat="1" ht="17.100000000000001" customHeight="1">
      <c r="A26" s="585" t="s">
        <v>1711</v>
      </c>
      <c r="B26" s="596"/>
      <c r="C26" s="581"/>
      <c r="D26" s="595"/>
      <c r="E26" s="608">
        <v>0</v>
      </c>
      <c r="F26" s="595"/>
      <c r="G26" s="608">
        <v>0</v>
      </c>
      <c r="H26" s="595"/>
      <c r="I26" s="608">
        <v>0</v>
      </c>
      <c r="J26" s="590"/>
      <c r="K26" s="608">
        <v>0</v>
      </c>
      <c r="L26" s="584"/>
      <c r="M26" s="609">
        <v>0</v>
      </c>
    </row>
    <row r="27" spans="1:13" s="591" customFormat="1" ht="17.100000000000001" customHeight="1">
      <c r="A27" s="585" t="s">
        <v>1784</v>
      </c>
      <c r="B27" s="596"/>
      <c r="C27" s="581"/>
      <c r="D27" s="595"/>
      <c r="E27" s="584">
        <v>0</v>
      </c>
      <c r="F27" s="595"/>
      <c r="G27" s="584">
        <v>0</v>
      </c>
      <c r="H27" s="595"/>
      <c r="I27" s="584">
        <v>0</v>
      </c>
      <c r="J27" s="590"/>
      <c r="K27" s="584">
        <f>SUM(K25:K26)</f>
        <v>456621237</v>
      </c>
      <c r="L27" s="584"/>
      <c r="M27" s="586">
        <f>SUM(K27)</f>
        <v>456621237</v>
      </c>
    </row>
    <row r="28" spans="1:13" s="591" customFormat="1" ht="17.100000000000001" customHeight="1">
      <c r="A28" s="585" t="s">
        <v>1780</v>
      </c>
      <c r="B28" s="659"/>
      <c r="C28" s="581"/>
      <c r="D28" s="595"/>
      <c r="E28" s="608">
        <v>0</v>
      </c>
      <c r="F28" s="595"/>
      <c r="G28" s="608">
        <v>0</v>
      </c>
      <c r="H28" s="599"/>
      <c r="I28" s="584">
        <v>22831062</v>
      </c>
      <c r="J28" s="590"/>
      <c r="K28" s="584">
        <v>-22831062</v>
      </c>
      <c r="L28" s="584"/>
      <c r="M28" s="586">
        <v>0</v>
      </c>
    </row>
    <row r="29" spans="1:13" s="593" customFormat="1" ht="17.100000000000001" customHeight="1" thickBot="1">
      <c r="A29" s="585" t="s">
        <v>1782</v>
      </c>
      <c r="B29" s="598"/>
      <c r="C29" s="592"/>
      <c r="D29" s="592"/>
      <c r="E29" s="601">
        <v>1044859438</v>
      </c>
      <c r="F29" s="595"/>
      <c r="G29" s="601">
        <v>538406193</v>
      </c>
      <c r="H29" s="595"/>
      <c r="I29" s="601">
        <v>69440062</v>
      </c>
      <c r="J29" s="595"/>
      <c r="K29" s="601">
        <v>669819582</v>
      </c>
      <c r="L29" s="584"/>
      <c r="M29" s="601">
        <f>SUM(M21:M23,M27)</f>
        <v>2322525275</v>
      </c>
    </row>
    <row r="30" spans="1:13" s="593" customFormat="1" ht="17.100000000000001" customHeight="1" thickTop="1">
      <c r="B30" s="598"/>
      <c r="C30" s="592"/>
      <c r="D30" s="592"/>
      <c r="E30" s="584"/>
      <c r="F30" s="599"/>
      <c r="G30" s="584"/>
      <c r="H30" s="599"/>
      <c r="I30" s="584"/>
      <c r="J30" s="599"/>
      <c r="K30" s="584"/>
      <c r="L30" s="584"/>
      <c r="M30" s="584"/>
    </row>
    <row r="31" spans="1:13" s="593" customFormat="1" ht="17.100000000000001" customHeight="1">
      <c r="A31" s="594"/>
      <c r="B31" s="594"/>
      <c r="C31" s="592"/>
      <c r="D31" s="592"/>
      <c r="E31" s="602"/>
      <c r="F31" s="592"/>
      <c r="G31" s="602"/>
      <c r="H31" s="592"/>
      <c r="I31" s="602"/>
      <c r="J31" s="592"/>
      <c r="K31" s="602"/>
      <c r="L31" s="602"/>
      <c r="M31" s="602"/>
    </row>
    <row r="32" spans="1:13" s="593" customFormat="1" ht="17.100000000000001" customHeight="1">
      <c r="A32" s="594"/>
      <c r="B32" s="594"/>
      <c r="C32" s="592"/>
      <c r="D32" s="592"/>
      <c r="E32" s="602"/>
      <c r="F32" s="592"/>
      <c r="G32" s="602"/>
      <c r="H32" s="592"/>
      <c r="I32" s="602"/>
      <c r="J32" s="592"/>
      <c r="K32" s="602"/>
      <c r="L32" s="602"/>
      <c r="M32" s="602"/>
    </row>
    <row r="33" spans="2:13" s="572" customFormat="1" ht="23.1" customHeight="1">
      <c r="B33" s="528" t="s">
        <v>1702</v>
      </c>
      <c r="D33" s="603"/>
      <c r="F33" s="603"/>
      <c r="G33" s="604"/>
      <c r="H33" s="528"/>
      <c r="I33" s="528" t="s">
        <v>1691</v>
      </c>
      <c r="K33" s="576"/>
      <c r="M33" s="605"/>
    </row>
    <row r="34" spans="2:13" s="572" customFormat="1" ht="23.1" customHeight="1">
      <c r="B34" s="572" t="s">
        <v>1701</v>
      </c>
      <c r="D34" s="603"/>
      <c r="F34" s="603"/>
      <c r="G34" s="604"/>
      <c r="I34" s="526" t="s">
        <v>1697</v>
      </c>
      <c r="K34" s="576"/>
      <c r="M34" s="576"/>
    </row>
    <row r="35" spans="2:13" s="521" customFormat="1" ht="21" customHeight="1">
      <c r="D35" s="524"/>
      <c r="F35" s="524"/>
      <c r="G35" s="525"/>
      <c r="I35" s="520"/>
      <c r="J35" s="522"/>
      <c r="K35" s="522"/>
      <c r="L35" s="522"/>
      <c r="M35" s="522"/>
    </row>
    <row r="36" spans="2:13" ht="16.5" customHeight="1"/>
  </sheetData>
  <mergeCells count="7">
    <mergeCell ref="I8:K8"/>
    <mergeCell ref="E7:M7"/>
    <mergeCell ref="A1:M1"/>
    <mergeCell ref="A2:M2"/>
    <mergeCell ref="A3:M3"/>
    <mergeCell ref="A4:M4"/>
    <mergeCell ref="E6:M6"/>
  </mergeCells>
  <pageMargins left="1.1023622047244095" right="0.39370078740157483" top="0.82677165354330717" bottom="1.1811023622047245" header="0.51181102362204722" footer="1.1811023622047245"/>
  <pageSetup paperSize="9" orientation="portrait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105"/>
  <sheetViews>
    <sheetView view="pageBreakPreview" zoomScaleNormal="100" zoomScaleSheetLayoutView="100" workbookViewId="0">
      <selection sqref="A1:L1"/>
    </sheetView>
  </sheetViews>
  <sheetFormatPr defaultRowHeight="24" customHeight="1"/>
  <cols>
    <col min="1" max="2" width="1.7109375" style="660" customWidth="1"/>
    <col min="3" max="3" width="34.7109375" style="660" customWidth="1"/>
    <col min="4" max="4" width="4" style="660" customWidth="1"/>
    <col min="5" max="5" width="1" style="660" customWidth="1"/>
    <col min="6" max="6" width="10.85546875" style="660" customWidth="1"/>
    <col min="7" max="7" width="0.5703125" style="660" customWidth="1"/>
    <col min="8" max="8" width="10.85546875" style="660" customWidth="1"/>
    <col min="9" max="9" width="0.5703125" style="662" customWidth="1"/>
    <col min="10" max="10" width="10.85546875" style="660" customWidth="1"/>
    <col min="11" max="11" width="0.5703125" style="660" customWidth="1"/>
    <col min="12" max="12" width="10.85546875" style="660" customWidth="1"/>
    <col min="13" max="16384" width="9.140625" style="660"/>
  </cols>
  <sheetData>
    <row r="1" spans="1:12" ht="24" customHeight="1">
      <c r="A1" s="786" t="s">
        <v>1799</v>
      </c>
      <c r="B1" s="787"/>
      <c r="C1" s="787"/>
      <c r="D1" s="787"/>
      <c r="E1" s="787"/>
      <c r="F1" s="787"/>
      <c r="G1" s="787"/>
      <c r="H1" s="787"/>
      <c r="I1" s="787"/>
      <c r="J1" s="787"/>
      <c r="K1" s="787"/>
      <c r="L1" s="787"/>
    </row>
    <row r="2" spans="1:12" s="661" customFormat="1" ht="24" customHeight="1">
      <c r="A2" s="788" t="s">
        <v>1659</v>
      </c>
      <c r="B2" s="788"/>
      <c r="C2" s="788"/>
      <c r="D2" s="788"/>
      <c r="E2" s="788"/>
      <c r="F2" s="788"/>
      <c r="G2" s="788"/>
      <c r="H2" s="788"/>
      <c r="I2" s="788"/>
      <c r="J2" s="788"/>
      <c r="K2" s="788"/>
      <c r="L2" s="788"/>
    </row>
    <row r="3" spans="1:12" s="661" customFormat="1" ht="24" customHeight="1">
      <c r="A3" s="788" t="s">
        <v>311</v>
      </c>
      <c r="B3" s="788"/>
      <c r="C3" s="788"/>
      <c r="D3" s="788"/>
      <c r="E3" s="788"/>
      <c r="F3" s="788"/>
      <c r="G3" s="788"/>
      <c r="H3" s="788"/>
      <c r="I3" s="788"/>
      <c r="J3" s="788"/>
      <c r="K3" s="788"/>
      <c r="L3" s="788"/>
    </row>
    <row r="4" spans="1:12" s="661" customFormat="1" ht="24" customHeight="1">
      <c r="A4" s="789" t="s">
        <v>1778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</row>
    <row r="5" spans="1:12" ht="18.600000000000001" customHeight="1">
      <c r="E5" s="662"/>
      <c r="F5" s="793" t="s">
        <v>347</v>
      </c>
      <c r="G5" s="793"/>
      <c r="H5" s="793"/>
      <c r="I5" s="793"/>
      <c r="J5" s="793"/>
      <c r="K5" s="793"/>
      <c r="L5" s="793"/>
    </row>
    <row r="6" spans="1:12" ht="18.600000000000001" customHeight="1">
      <c r="F6" s="791" t="s">
        <v>1655</v>
      </c>
      <c r="G6" s="791"/>
      <c r="H6" s="791"/>
      <c r="J6" s="792" t="s">
        <v>1656</v>
      </c>
      <c r="K6" s="792"/>
      <c r="L6" s="792"/>
    </row>
    <row r="7" spans="1:12" ht="18.600000000000001" customHeight="1">
      <c r="D7" s="663"/>
      <c r="F7" s="664">
        <v>2561</v>
      </c>
      <c r="H7" s="665">
        <v>2560</v>
      </c>
      <c r="J7" s="665">
        <v>2561</v>
      </c>
      <c r="K7" s="666"/>
      <c r="L7" s="665">
        <v>2560</v>
      </c>
    </row>
    <row r="8" spans="1:12" ht="18.600000000000001" customHeight="1">
      <c r="A8" s="667" t="s">
        <v>1680</v>
      </c>
      <c r="D8" s="662"/>
      <c r="J8" s="668"/>
      <c r="K8" s="668"/>
      <c r="L8" s="669"/>
    </row>
    <row r="9" spans="1:12" ht="18.600000000000001" customHeight="1">
      <c r="A9" s="660" t="s">
        <v>1687</v>
      </c>
      <c r="F9" s="670">
        <v>563943274</v>
      </c>
      <c r="H9" s="671">
        <v>164835127</v>
      </c>
      <c r="J9" s="672">
        <v>570936205</v>
      </c>
      <c r="K9" s="672"/>
      <c r="L9" s="671">
        <v>171314492</v>
      </c>
    </row>
    <row r="10" spans="1:12" ht="18.600000000000001" customHeight="1">
      <c r="A10" s="673" t="s">
        <v>1803</v>
      </c>
      <c r="F10" s="670"/>
      <c r="H10" s="671"/>
      <c r="J10" s="672"/>
      <c r="K10" s="672"/>
      <c r="L10" s="671"/>
    </row>
    <row r="11" spans="1:12" ht="18.600000000000001" customHeight="1">
      <c r="B11" s="660" t="s">
        <v>1740</v>
      </c>
      <c r="F11" s="670"/>
      <c r="H11" s="671"/>
      <c r="J11" s="672"/>
      <c r="K11" s="672"/>
      <c r="L11" s="671"/>
    </row>
    <row r="12" spans="1:12" ht="18.600000000000001" customHeight="1">
      <c r="B12" s="660" t="s">
        <v>1772</v>
      </c>
      <c r="F12" s="672">
        <v>-168961</v>
      </c>
      <c r="H12" s="672">
        <v>0</v>
      </c>
      <c r="J12" s="672">
        <v>-168961</v>
      </c>
      <c r="K12" s="675"/>
      <c r="L12" s="674">
        <v>0</v>
      </c>
    </row>
    <row r="13" spans="1:12" ht="18.600000000000001" customHeight="1">
      <c r="B13" s="660" t="s">
        <v>1790</v>
      </c>
      <c r="F13" s="672">
        <v>328140</v>
      </c>
      <c r="H13" s="672">
        <v>0</v>
      </c>
      <c r="J13" s="672">
        <v>328140</v>
      </c>
      <c r="K13" s="675"/>
      <c r="L13" s="674">
        <v>0</v>
      </c>
    </row>
    <row r="14" spans="1:12" ht="18.600000000000001" customHeight="1">
      <c r="B14" s="660" t="s">
        <v>1796</v>
      </c>
      <c r="F14" s="670">
        <v>104406</v>
      </c>
      <c r="H14" s="672">
        <v>0</v>
      </c>
      <c r="J14" s="670">
        <v>104406</v>
      </c>
      <c r="K14" s="675"/>
      <c r="L14" s="674">
        <v>0</v>
      </c>
    </row>
    <row r="15" spans="1:12" ht="18.600000000000001" customHeight="1">
      <c r="B15" s="660" t="s">
        <v>226</v>
      </c>
      <c r="F15" s="672">
        <v>12919155</v>
      </c>
      <c r="H15" s="674">
        <v>14529660</v>
      </c>
      <c r="J15" s="672">
        <v>12871775</v>
      </c>
      <c r="K15" s="675"/>
      <c r="L15" s="674">
        <v>14520949</v>
      </c>
    </row>
    <row r="16" spans="1:12" ht="18" customHeight="1">
      <c r="B16" s="660" t="s">
        <v>1789</v>
      </c>
      <c r="F16" s="672">
        <v>1150065</v>
      </c>
      <c r="H16" s="672">
        <v>0</v>
      </c>
      <c r="J16" s="672">
        <v>1150065</v>
      </c>
      <c r="K16" s="675"/>
      <c r="L16" s="674">
        <v>0</v>
      </c>
    </row>
    <row r="17" spans="1:19" ht="18.600000000000001" customHeight="1">
      <c r="B17" s="660" t="s">
        <v>1714</v>
      </c>
      <c r="F17" s="672">
        <v>173116</v>
      </c>
      <c r="H17" s="674">
        <v>310811</v>
      </c>
      <c r="J17" s="672">
        <v>173116</v>
      </c>
      <c r="K17" s="675"/>
      <c r="L17" s="674">
        <v>310811</v>
      </c>
    </row>
    <row r="18" spans="1:19" ht="18.600000000000001" customHeight="1">
      <c r="B18" s="660" t="s">
        <v>1715</v>
      </c>
      <c r="F18" s="672">
        <v>-1433220</v>
      </c>
      <c r="H18" s="676">
        <v>-527704</v>
      </c>
      <c r="J18" s="672">
        <v>-15827364</v>
      </c>
      <c r="K18" s="675"/>
      <c r="L18" s="676">
        <v>-15182336</v>
      </c>
    </row>
    <row r="19" spans="1:19" ht="18.600000000000001" customHeight="1">
      <c r="B19" s="660" t="s">
        <v>338</v>
      </c>
      <c r="E19" s="662"/>
      <c r="F19" s="677">
        <v>13402693</v>
      </c>
      <c r="G19" s="662"/>
      <c r="H19" s="678">
        <v>39094427</v>
      </c>
      <c r="J19" s="677">
        <v>27073193</v>
      </c>
      <c r="K19" s="668"/>
      <c r="L19" s="678">
        <v>53899984</v>
      </c>
    </row>
    <row r="20" spans="1:19" ht="18.600000000000001" customHeight="1">
      <c r="A20" s="660" t="s">
        <v>1767</v>
      </c>
      <c r="B20" s="679"/>
      <c r="F20" s="668"/>
      <c r="H20" s="675"/>
      <c r="J20" s="668"/>
      <c r="K20" s="668"/>
      <c r="L20" s="675"/>
    </row>
    <row r="21" spans="1:19" ht="18.600000000000001" customHeight="1">
      <c r="B21" s="660" t="s">
        <v>1716</v>
      </c>
      <c r="F21" s="668">
        <v>590418668</v>
      </c>
      <c r="H21" s="675">
        <v>218242321</v>
      </c>
      <c r="J21" s="675">
        <v>596640575</v>
      </c>
      <c r="K21" s="668"/>
      <c r="L21" s="675">
        <v>224863900</v>
      </c>
    </row>
    <row r="22" spans="1:19" ht="18.600000000000001" customHeight="1">
      <c r="A22" s="660" t="s">
        <v>1717</v>
      </c>
      <c r="F22" s="668"/>
      <c r="H22" s="675"/>
      <c r="J22" s="675"/>
      <c r="K22" s="668"/>
      <c r="L22" s="675"/>
    </row>
    <row r="23" spans="1:19" ht="18.600000000000001" customHeight="1">
      <c r="B23" s="646" t="s">
        <v>1729</v>
      </c>
      <c r="C23" s="646"/>
      <c r="D23" s="680"/>
      <c r="E23" s="680"/>
      <c r="F23" s="681">
        <v>-161553256</v>
      </c>
      <c r="G23" s="680"/>
      <c r="H23" s="682">
        <v>55595343</v>
      </c>
      <c r="I23" s="683"/>
      <c r="J23" s="681">
        <v>-145352056</v>
      </c>
      <c r="K23" s="675"/>
      <c r="L23" s="682">
        <v>56053323</v>
      </c>
    </row>
    <row r="24" spans="1:19" ht="18" customHeight="1">
      <c r="A24" s="646"/>
      <c r="B24" s="646" t="s">
        <v>1804</v>
      </c>
      <c r="C24" s="646"/>
      <c r="D24" s="680"/>
      <c r="E24" s="680"/>
      <c r="F24" s="681">
        <v>1234917010</v>
      </c>
      <c r="G24" s="680"/>
      <c r="H24" s="684">
        <v>-291494167</v>
      </c>
      <c r="I24" s="683"/>
      <c r="J24" s="681">
        <v>1322785639</v>
      </c>
      <c r="K24" s="675"/>
      <c r="L24" s="684">
        <v>-280218624</v>
      </c>
    </row>
    <row r="25" spans="1:19" ht="18.600000000000001" customHeight="1">
      <c r="B25" s="646" t="s">
        <v>1718</v>
      </c>
      <c r="C25" s="646"/>
      <c r="D25" s="680"/>
      <c r="E25" s="680"/>
      <c r="F25" s="672">
        <v>-105827</v>
      </c>
      <c r="G25" s="680"/>
      <c r="H25" s="674">
        <v>-70400</v>
      </c>
      <c r="I25" s="683"/>
      <c r="J25" s="681">
        <v>-54467</v>
      </c>
      <c r="K25" s="675"/>
      <c r="L25" s="674">
        <v>-59700</v>
      </c>
      <c r="M25" s="672">
        <v>-91689787</v>
      </c>
      <c r="N25" s="680"/>
      <c r="O25" s="674">
        <v>213326163</v>
      </c>
      <c r="P25" s="683"/>
      <c r="Q25" s="672">
        <v>-133489853</v>
      </c>
      <c r="R25" s="675"/>
      <c r="S25" s="674">
        <v>219616818</v>
      </c>
    </row>
    <row r="26" spans="1:19" ht="18.600000000000001" customHeight="1">
      <c r="B26" s="646" t="s">
        <v>1730</v>
      </c>
      <c r="C26" s="646"/>
      <c r="D26" s="680"/>
      <c r="E26" s="680"/>
      <c r="F26" s="672">
        <v>-54051154</v>
      </c>
      <c r="G26" s="680"/>
      <c r="H26" s="674">
        <v>-1607347</v>
      </c>
      <c r="I26" s="683"/>
      <c r="J26" s="672">
        <v>-84862267</v>
      </c>
      <c r="K26" s="675"/>
      <c r="L26" s="674">
        <v>-24243038</v>
      </c>
    </row>
    <row r="27" spans="1:19" ht="18.600000000000001" customHeight="1">
      <c r="B27" s="646" t="s">
        <v>1791</v>
      </c>
      <c r="C27" s="646"/>
      <c r="D27" s="680"/>
      <c r="E27" s="680"/>
      <c r="F27" s="672">
        <v>-35673321.920000002</v>
      </c>
      <c r="G27" s="680"/>
      <c r="H27" s="674">
        <v>214933510</v>
      </c>
      <c r="I27" s="683"/>
      <c r="J27" s="672">
        <v>-48627586</v>
      </c>
      <c r="K27" s="675"/>
      <c r="L27" s="674">
        <v>243859856</v>
      </c>
    </row>
    <row r="28" spans="1:19" ht="18.600000000000001" customHeight="1">
      <c r="B28" s="685" t="s">
        <v>1720</v>
      </c>
      <c r="C28" s="685"/>
      <c r="D28" s="685"/>
      <c r="E28" s="685"/>
      <c r="F28" s="672">
        <v>23333408</v>
      </c>
      <c r="G28" s="685"/>
      <c r="H28" s="674">
        <v>-20046784</v>
      </c>
      <c r="I28" s="683"/>
      <c r="J28" s="681">
        <v>20944639</v>
      </c>
      <c r="K28" s="675"/>
      <c r="L28" s="674">
        <v>-20179153</v>
      </c>
    </row>
    <row r="29" spans="1:19" ht="18.600000000000001" customHeight="1">
      <c r="B29" s="685" t="s">
        <v>1788</v>
      </c>
      <c r="C29" s="685"/>
      <c r="D29" s="685"/>
      <c r="E29" s="685"/>
      <c r="F29" s="672">
        <v>0</v>
      </c>
      <c r="G29" s="685"/>
      <c r="H29" s="674">
        <v>-880424</v>
      </c>
      <c r="I29" s="683"/>
      <c r="J29" s="681">
        <v>0</v>
      </c>
      <c r="K29" s="675"/>
      <c r="L29" s="674">
        <v>-880424</v>
      </c>
    </row>
    <row r="30" spans="1:19" ht="18.600000000000001" customHeight="1">
      <c r="A30" s="667"/>
      <c r="B30" s="685"/>
      <c r="C30" s="685" t="s">
        <v>1722</v>
      </c>
      <c r="D30" s="646"/>
      <c r="E30" s="646"/>
      <c r="F30" s="686">
        <f>SUM(F21:F29)</f>
        <v>1597285527.0799999</v>
      </c>
      <c r="G30" s="656"/>
      <c r="H30" s="686">
        <v>174672052</v>
      </c>
      <c r="J30" s="686">
        <f>SUM(J21:J29)</f>
        <v>1661474477</v>
      </c>
      <c r="K30" s="675"/>
      <c r="L30" s="686">
        <f>SUM(L21:L29)</f>
        <v>199196140</v>
      </c>
    </row>
    <row r="31" spans="1:19" ht="18.600000000000001" customHeight="1">
      <c r="A31" s="667"/>
      <c r="B31" s="685" t="s">
        <v>1719</v>
      </c>
      <c r="D31" s="646"/>
      <c r="E31" s="646"/>
      <c r="F31" s="687">
        <v>-98348041</v>
      </c>
      <c r="G31" s="680"/>
      <c r="H31" s="687">
        <v>-27336770</v>
      </c>
      <c r="I31" s="680"/>
      <c r="J31" s="678">
        <v>-98348041</v>
      </c>
      <c r="K31" s="683"/>
      <c r="L31" s="687">
        <v>-27336770</v>
      </c>
    </row>
    <row r="32" spans="1:19" ht="18.600000000000001" customHeight="1">
      <c r="A32" s="667" t="s">
        <v>1685</v>
      </c>
      <c r="F32" s="688">
        <f>SUM(F30:F31)</f>
        <v>1498937486.0799999</v>
      </c>
      <c r="H32" s="689">
        <f>SUM(H30:H31)</f>
        <v>147335282</v>
      </c>
      <c r="J32" s="688">
        <f>SUM(J30:J31)</f>
        <v>1563126436</v>
      </c>
      <c r="K32" s="690"/>
      <c r="L32" s="689">
        <v>171859370</v>
      </c>
    </row>
    <row r="33" spans="1:12" s="685" customFormat="1" ht="15" customHeight="1">
      <c r="A33" s="667"/>
      <c r="B33" s="660"/>
      <c r="C33" s="660"/>
      <c r="D33" s="660"/>
      <c r="E33" s="660"/>
      <c r="F33" s="660"/>
      <c r="G33" s="660"/>
      <c r="H33" s="660"/>
      <c r="I33" s="662"/>
      <c r="J33" s="668"/>
      <c r="K33" s="690"/>
      <c r="L33" s="669"/>
    </row>
    <row r="34" spans="1:12" s="685" customFormat="1" ht="6.75" customHeight="1">
      <c r="A34" s="667"/>
      <c r="B34" s="660"/>
      <c r="C34" s="660"/>
      <c r="D34" s="660"/>
      <c r="E34" s="660"/>
      <c r="F34" s="660"/>
      <c r="G34" s="660"/>
      <c r="H34" s="660"/>
      <c r="I34" s="662"/>
      <c r="J34" s="668"/>
      <c r="K34" s="690"/>
      <c r="L34" s="669"/>
    </row>
    <row r="35" spans="1:12" s="685" customFormat="1" ht="24" customHeight="1">
      <c r="A35" s="647" t="s">
        <v>1688</v>
      </c>
      <c r="B35" s="661"/>
      <c r="C35" s="661"/>
      <c r="D35" s="661"/>
      <c r="E35" s="661"/>
      <c r="F35" s="661"/>
      <c r="G35" s="648" t="s">
        <v>1705</v>
      </c>
      <c r="H35" s="661"/>
      <c r="I35" s="691"/>
      <c r="J35" s="661"/>
      <c r="K35" s="692"/>
      <c r="L35" s="661"/>
    </row>
    <row r="36" spans="1:12" ht="24" customHeight="1">
      <c r="A36" s="693" t="s">
        <v>1689</v>
      </c>
      <c r="B36" s="661"/>
      <c r="C36" s="661"/>
      <c r="D36" s="661"/>
      <c r="E36" s="661"/>
      <c r="F36" s="661"/>
      <c r="G36" s="694" t="s">
        <v>1697</v>
      </c>
      <c r="H36" s="661"/>
      <c r="I36" s="691"/>
      <c r="J36" s="661"/>
      <c r="K36" s="661"/>
      <c r="L36" s="661"/>
    </row>
    <row r="37" spans="1:12" ht="15" customHeight="1">
      <c r="A37" s="693"/>
      <c r="B37" s="661"/>
      <c r="C37" s="661"/>
      <c r="D37" s="661"/>
      <c r="E37" s="661"/>
      <c r="F37" s="661"/>
      <c r="G37" s="694"/>
      <c r="H37" s="661"/>
      <c r="I37" s="691"/>
      <c r="J37" s="661"/>
      <c r="K37" s="661"/>
      <c r="L37" s="661"/>
    </row>
    <row r="38" spans="1:12" ht="15" customHeight="1">
      <c r="A38" s="693"/>
      <c r="B38" s="661"/>
      <c r="C38" s="661"/>
      <c r="D38" s="661"/>
      <c r="E38" s="661"/>
      <c r="F38" s="661"/>
      <c r="G38" s="694"/>
      <c r="H38" s="661"/>
      <c r="I38" s="691"/>
      <c r="J38" s="661"/>
      <c r="K38" s="661"/>
      <c r="L38" s="661"/>
    </row>
    <row r="39" spans="1:12" ht="24" customHeight="1">
      <c r="A39" s="786" t="s">
        <v>1800</v>
      </c>
      <c r="B39" s="787"/>
      <c r="C39" s="787"/>
      <c r="D39" s="787"/>
      <c r="E39" s="787"/>
      <c r="F39" s="787"/>
      <c r="G39" s="787"/>
      <c r="H39" s="787"/>
      <c r="I39" s="787"/>
      <c r="J39" s="787"/>
      <c r="K39" s="787"/>
      <c r="L39" s="787"/>
    </row>
    <row r="40" spans="1:12" ht="24" customHeight="1">
      <c r="A40" s="788" t="s">
        <v>1659</v>
      </c>
      <c r="B40" s="788"/>
      <c r="C40" s="788"/>
      <c r="D40" s="788"/>
      <c r="E40" s="788"/>
      <c r="F40" s="788"/>
      <c r="G40" s="788"/>
      <c r="H40" s="788"/>
      <c r="I40" s="788"/>
      <c r="J40" s="788"/>
      <c r="K40" s="788"/>
      <c r="L40" s="788"/>
    </row>
    <row r="41" spans="1:12" ht="24" customHeight="1">
      <c r="A41" s="788" t="s">
        <v>312</v>
      </c>
      <c r="B41" s="788"/>
      <c r="C41" s="788"/>
      <c r="D41" s="788"/>
      <c r="E41" s="788"/>
      <c r="F41" s="788"/>
      <c r="G41" s="788"/>
      <c r="H41" s="788"/>
      <c r="I41" s="788"/>
      <c r="J41" s="788"/>
      <c r="K41" s="788"/>
      <c r="L41" s="788"/>
    </row>
    <row r="42" spans="1:12" ht="24" customHeight="1">
      <c r="A42" s="789" t="s">
        <v>1778</v>
      </c>
      <c r="B42" s="790"/>
      <c r="C42" s="790"/>
      <c r="D42" s="790"/>
      <c r="E42" s="790"/>
      <c r="F42" s="790"/>
      <c r="G42" s="790"/>
      <c r="H42" s="790"/>
      <c r="I42" s="790"/>
      <c r="J42" s="790"/>
      <c r="K42" s="790"/>
      <c r="L42" s="790"/>
    </row>
    <row r="43" spans="1:12" s="661" customFormat="1" ht="18.95" customHeight="1">
      <c r="A43" s="660"/>
      <c r="B43" s="660"/>
      <c r="C43" s="660"/>
      <c r="D43" s="660"/>
      <c r="E43" s="662"/>
      <c r="F43" s="793" t="s">
        <v>347</v>
      </c>
      <c r="G43" s="793"/>
      <c r="H43" s="793"/>
      <c r="I43" s="793"/>
      <c r="J43" s="793"/>
      <c r="K43" s="793"/>
      <c r="L43" s="793"/>
    </row>
    <row r="44" spans="1:12" s="661" customFormat="1" ht="18.95" customHeight="1">
      <c r="A44" s="660"/>
      <c r="B44" s="660"/>
      <c r="C44" s="660"/>
      <c r="D44" s="660"/>
      <c r="E44" s="660"/>
      <c r="F44" s="791" t="s">
        <v>1655</v>
      </c>
      <c r="G44" s="791"/>
      <c r="H44" s="791"/>
      <c r="I44" s="662"/>
      <c r="J44" s="792" t="s">
        <v>1656</v>
      </c>
      <c r="K44" s="792"/>
      <c r="L44" s="792"/>
    </row>
    <row r="45" spans="1:12" s="661" customFormat="1" ht="18.95" customHeight="1">
      <c r="A45" s="660"/>
      <c r="B45" s="660"/>
      <c r="C45" s="660"/>
      <c r="D45" s="663"/>
      <c r="E45" s="660"/>
      <c r="F45" s="664">
        <v>2561</v>
      </c>
      <c r="G45" s="660"/>
      <c r="H45" s="665">
        <v>2560</v>
      </c>
      <c r="I45" s="662"/>
      <c r="J45" s="665">
        <v>2561</v>
      </c>
      <c r="K45" s="666"/>
      <c r="L45" s="665">
        <v>2560</v>
      </c>
    </row>
    <row r="46" spans="1:12" ht="18.95" customHeight="1">
      <c r="A46" s="667" t="s">
        <v>1681</v>
      </c>
      <c r="B46" s="667"/>
      <c r="C46" s="667"/>
      <c r="D46" s="695"/>
      <c r="E46" s="667"/>
      <c r="F46" s="667"/>
      <c r="G46" s="667"/>
      <c r="H46" s="667"/>
      <c r="I46" s="695"/>
      <c r="J46" s="675"/>
      <c r="K46" s="662"/>
      <c r="L46" s="675"/>
    </row>
    <row r="47" spans="1:12" ht="18.95" customHeight="1">
      <c r="A47" s="667"/>
      <c r="B47" s="660" t="s">
        <v>1748</v>
      </c>
      <c r="C47" s="667"/>
      <c r="D47" s="667"/>
      <c r="E47" s="667"/>
      <c r="F47" s="675">
        <v>264649</v>
      </c>
      <c r="G47" s="667"/>
      <c r="H47" s="675">
        <v>-94657</v>
      </c>
      <c r="I47" s="695"/>
      <c r="J47" s="675">
        <v>264649</v>
      </c>
      <c r="K47" s="662"/>
      <c r="L47" s="675">
        <v>-94657</v>
      </c>
    </row>
    <row r="48" spans="1:12" ht="18.95" customHeight="1">
      <c r="A48" s="667"/>
      <c r="B48" s="680" t="s">
        <v>1742</v>
      </c>
      <c r="C48" s="667"/>
      <c r="D48" s="667"/>
      <c r="E48" s="667"/>
      <c r="F48" s="675">
        <v>270</v>
      </c>
      <c r="G48" s="667"/>
      <c r="H48" s="675">
        <v>0</v>
      </c>
      <c r="I48" s="695"/>
      <c r="J48" s="675">
        <v>-899730</v>
      </c>
      <c r="K48" s="662"/>
      <c r="L48" s="675">
        <v>-29841045</v>
      </c>
    </row>
    <row r="49" spans="1:12" ht="18.95" customHeight="1">
      <c r="A49" s="667"/>
      <c r="B49" s="660" t="s">
        <v>1684</v>
      </c>
      <c r="F49" s="675">
        <v>-2912354</v>
      </c>
      <c r="H49" s="675">
        <v>-9825370</v>
      </c>
      <c r="I49" s="680"/>
      <c r="J49" s="675">
        <v>-2720804</v>
      </c>
      <c r="K49" s="662"/>
      <c r="L49" s="675">
        <v>-6214899</v>
      </c>
    </row>
    <row r="50" spans="1:12" ht="18.95" customHeight="1">
      <c r="A50" s="667"/>
      <c r="B50" s="660" t="s">
        <v>1760</v>
      </c>
      <c r="F50" s="675">
        <v>-124588</v>
      </c>
      <c r="H50" s="675">
        <v>-226135</v>
      </c>
      <c r="I50" s="680"/>
      <c r="J50" s="675">
        <v>-124588</v>
      </c>
      <c r="K50" s="662"/>
      <c r="L50" s="675">
        <v>-226135</v>
      </c>
    </row>
    <row r="51" spans="1:12" ht="18.95" customHeight="1">
      <c r="A51" s="667"/>
      <c r="B51" s="660" t="s">
        <v>1758</v>
      </c>
      <c r="F51" s="675">
        <v>0</v>
      </c>
      <c r="H51" s="675">
        <v>-2144598</v>
      </c>
      <c r="I51" s="680"/>
      <c r="J51" s="675">
        <v>0</v>
      </c>
      <c r="K51" s="662"/>
      <c r="L51" s="675">
        <v>-2144598</v>
      </c>
    </row>
    <row r="52" spans="1:12" ht="18.95" customHeight="1">
      <c r="A52" s="667"/>
      <c r="B52" s="660" t="s">
        <v>1773</v>
      </c>
      <c r="F52" s="675">
        <v>-193200000</v>
      </c>
      <c r="H52" s="675">
        <v>0</v>
      </c>
      <c r="I52" s="660"/>
      <c r="J52" s="675">
        <v>-193200000</v>
      </c>
      <c r="K52" s="662"/>
      <c r="L52" s="675">
        <v>0</v>
      </c>
    </row>
    <row r="53" spans="1:12" ht="18.95" customHeight="1">
      <c r="A53" s="667"/>
      <c r="B53" s="660" t="s">
        <v>1774</v>
      </c>
      <c r="F53" s="675">
        <v>193368961</v>
      </c>
      <c r="H53" s="675">
        <v>0</v>
      </c>
      <c r="I53" s="660"/>
      <c r="J53" s="675">
        <v>193368961</v>
      </c>
      <c r="K53" s="662"/>
      <c r="L53" s="675">
        <v>0</v>
      </c>
    </row>
    <row r="54" spans="1:12" ht="18.95" customHeight="1">
      <c r="A54" s="667"/>
      <c r="B54" s="660" t="s">
        <v>1759</v>
      </c>
      <c r="F54" s="675">
        <v>-69553400</v>
      </c>
      <c r="H54" s="675">
        <v>0</v>
      </c>
      <c r="I54" s="660"/>
      <c r="J54" s="675">
        <v>-112141686</v>
      </c>
      <c r="K54" s="662"/>
      <c r="L54" s="675">
        <v>-21350825</v>
      </c>
    </row>
    <row r="55" spans="1:12" ht="18.95" customHeight="1">
      <c r="A55" s="667"/>
      <c r="B55" s="660" t="s">
        <v>1762</v>
      </c>
      <c r="F55" s="675">
        <v>5948000</v>
      </c>
      <c r="H55" s="675">
        <v>0</v>
      </c>
      <c r="I55" s="660"/>
      <c r="J55" s="675">
        <v>5948000</v>
      </c>
      <c r="K55" s="662"/>
      <c r="L55" s="675">
        <v>180000000</v>
      </c>
    </row>
    <row r="56" spans="1:12" ht="18.95" customHeight="1">
      <c r="A56" s="667"/>
      <c r="B56" s="660" t="s">
        <v>1749</v>
      </c>
      <c r="F56" s="675">
        <v>95255</v>
      </c>
      <c r="H56" s="675">
        <v>482423</v>
      </c>
      <c r="I56" s="660"/>
      <c r="J56" s="675">
        <v>95255</v>
      </c>
      <c r="K56" s="662"/>
      <c r="L56" s="675">
        <v>482423</v>
      </c>
    </row>
    <row r="57" spans="1:12" ht="18.95" customHeight="1">
      <c r="A57" s="667" t="s">
        <v>1686</v>
      </c>
      <c r="B57" s="667"/>
      <c r="C57" s="667"/>
      <c r="D57" s="667"/>
      <c r="E57" s="667"/>
      <c r="F57" s="696">
        <f>SUM(F47:F56)</f>
        <v>-66113207</v>
      </c>
      <c r="G57" s="667"/>
      <c r="H57" s="697">
        <v>-11808337</v>
      </c>
      <c r="I57" s="660"/>
      <c r="J57" s="696">
        <v>-109409943</v>
      </c>
      <c r="K57" s="662"/>
      <c r="L57" s="697">
        <v>120610264</v>
      </c>
    </row>
    <row r="58" spans="1:12" ht="18.95" customHeight="1">
      <c r="A58" s="667" t="s">
        <v>1682</v>
      </c>
      <c r="B58" s="667"/>
      <c r="C58" s="667"/>
      <c r="D58" s="667"/>
      <c r="E58" s="667"/>
      <c r="F58" s="667"/>
      <c r="G58" s="667"/>
      <c r="H58" s="667"/>
      <c r="I58" s="660"/>
      <c r="J58" s="698"/>
      <c r="K58" s="699"/>
      <c r="L58" s="698"/>
    </row>
    <row r="59" spans="1:12" ht="18.95" customHeight="1">
      <c r="A59" s="667"/>
      <c r="B59" s="660" t="s">
        <v>1723</v>
      </c>
      <c r="F59" s="676">
        <v>-163867262</v>
      </c>
      <c r="H59" s="676">
        <v>-195101442</v>
      </c>
      <c r="I59" s="695"/>
      <c r="J59" s="676">
        <v>-154563400</v>
      </c>
      <c r="K59" s="700"/>
      <c r="L59" s="676">
        <v>-202345890</v>
      </c>
    </row>
    <row r="60" spans="1:12" ht="18.95" customHeight="1">
      <c r="A60" s="667"/>
      <c r="B60" s="660" t="s">
        <v>1735</v>
      </c>
      <c r="C60" s="667"/>
      <c r="D60" s="667"/>
      <c r="E60" s="667"/>
      <c r="F60" s="667"/>
      <c r="G60" s="667"/>
      <c r="H60" s="667"/>
      <c r="I60" s="695"/>
      <c r="J60" s="698"/>
      <c r="K60" s="699"/>
      <c r="L60" s="698"/>
    </row>
    <row r="61" spans="1:12" ht="18.95" customHeight="1">
      <c r="C61" s="660" t="s">
        <v>1736</v>
      </c>
      <c r="F61" s="698">
        <v>5627726</v>
      </c>
      <c r="H61" s="676">
        <v>-614614825</v>
      </c>
      <c r="J61" s="698">
        <v>5627726</v>
      </c>
      <c r="K61" s="699"/>
      <c r="L61" s="676">
        <v>-614614825</v>
      </c>
    </row>
    <row r="62" spans="1:12" ht="18.95" customHeight="1">
      <c r="B62" s="660" t="s">
        <v>1763</v>
      </c>
      <c r="F62" s="698">
        <v>0</v>
      </c>
      <c r="H62" s="698">
        <v>0</v>
      </c>
      <c r="J62" s="698">
        <v>0</v>
      </c>
      <c r="K62" s="699"/>
      <c r="L62" s="676">
        <v>29000000</v>
      </c>
    </row>
    <row r="63" spans="1:12" ht="18.95" customHeight="1">
      <c r="B63" s="660" t="s">
        <v>1764</v>
      </c>
      <c r="F63" s="698">
        <v>0</v>
      </c>
      <c r="H63" s="676">
        <v>-10000000</v>
      </c>
      <c r="J63" s="698">
        <v>0</v>
      </c>
      <c r="K63" s="699"/>
      <c r="L63" s="676">
        <v>-10000000</v>
      </c>
    </row>
    <row r="64" spans="1:12" ht="18.95" customHeight="1">
      <c r="B64" s="660" t="s">
        <v>1750</v>
      </c>
      <c r="F64" s="698">
        <v>0</v>
      </c>
      <c r="H64" s="676">
        <v>862300000</v>
      </c>
      <c r="J64" s="698">
        <v>0</v>
      </c>
      <c r="K64" s="699"/>
      <c r="L64" s="676">
        <v>862300000</v>
      </c>
    </row>
    <row r="65" spans="1:12" ht="18.95" customHeight="1">
      <c r="B65" s="660" t="s">
        <v>1766</v>
      </c>
      <c r="F65" s="698">
        <v>-500000000</v>
      </c>
      <c r="H65" s="676">
        <v>-540000000</v>
      </c>
      <c r="J65" s="698">
        <v>-500000000</v>
      </c>
      <c r="K65" s="699"/>
      <c r="L65" s="676">
        <v>-540000000</v>
      </c>
    </row>
    <row r="66" spans="1:12" ht="18.95" customHeight="1">
      <c r="B66" s="660" t="s">
        <v>1724</v>
      </c>
      <c r="F66" s="698">
        <v>-520460</v>
      </c>
      <c r="H66" s="698">
        <v>0</v>
      </c>
      <c r="J66" s="698">
        <v>-520460</v>
      </c>
      <c r="K66" s="699"/>
      <c r="L66" s="698">
        <v>0</v>
      </c>
    </row>
    <row r="67" spans="1:12" ht="18.95" customHeight="1">
      <c r="A67" s="685"/>
    </row>
    <row r="68" spans="1:12" ht="18.95" customHeight="1">
      <c r="A68" s="667"/>
      <c r="B68" s="667"/>
      <c r="C68" s="667"/>
      <c r="D68" s="667"/>
      <c r="E68" s="667"/>
      <c r="F68" s="667"/>
      <c r="G68" s="667"/>
      <c r="H68" s="667"/>
      <c r="I68" s="695"/>
      <c r="J68" s="698"/>
      <c r="K68" s="699"/>
      <c r="L68" s="698"/>
    </row>
    <row r="69" spans="1:12" ht="24" customHeight="1">
      <c r="A69" s="647" t="s">
        <v>1688</v>
      </c>
      <c r="B69" s="661"/>
      <c r="C69" s="661"/>
      <c r="D69" s="661"/>
      <c r="E69" s="661"/>
      <c r="F69" s="661"/>
      <c r="G69" s="648" t="s">
        <v>1705</v>
      </c>
      <c r="H69" s="661"/>
      <c r="I69" s="691"/>
      <c r="J69" s="661"/>
      <c r="K69" s="692"/>
      <c r="L69" s="661"/>
    </row>
    <row r="70" spans="1:12" ht="24" customHeight="1">
      <c r="A70" s="693" t="s">
        <v>1689</v>
      </c>
      <c r="B70" s="661"/>
      <c r="C70" s="661"/>
      <c r="D70" s="661"/>
      <c r="E70" s="661"/>
      <c r="F70" s="661"/>
      <c r="G70" s="694" t="s">
        <v>1697</v>
      </c>
      <c r="H70" s="661"/>
      <c r="I70" s="691"/>
      <c r="J70" s="661"/>
      <c r="K70" s="661"/>
      <c r="L70" s="661"/>
    </row>
    <row r="71" spans="1:12" ht="18.95" customHeight="1">
      <c r="A71" s="693"/>
      <c r="B71" s="661"/>
      <c r="C71" s="661"/>
      <c r="D71" s="661"/>
      <c r="E71" s="661"/>
      <c r="F71" s="661"/>
      <c r="G71" s="694"/>
      <c r="H71" s="661"/>
      <c r="I71" s="691"/>
      <c r="J71" s="661"/>
      <c r="K71" s="661"/>
      <c r="L71" s="661"/>
    </row>
    <row r="72" spans="1:12" ht="18.95" customHeight="1">
      <c r="A72" s="685"/>
    </row>
    <row r="73" spans="1:12" ht="18.95" customHeight="1">
      <c r="A73" s="685"/>
    </row>
    <row r="74" spans="1:12" ht="18.95" customHeight="1">
      <c r="A74" s="685"/>
    </row>
    <row r="75" spans="1:12" ht="24" customHeight="1">
      <c r="A75" s="786" t="s">
        <v>1801</v>
      </c>
      <c r="B75" s="787"/>
      <c r="C75" s="787"/>
      <c r="D75" s="787"/>
      <c r="E75" s="787"/>
      <c r="F75" s="787"/>
      <c r="G75" s="787"/>
      <c r="H75" s="787"/>
      <c r="I75" s="787"/>
      <c r="J75" s="787"/>
      <c r="K75" s="787"/>
      <c r="L75" s="787"/>
    </row>
    <row r="76" spans="1:12" ht="24" customHeight="1">
      <c r="A76" s="788" t="s">
        <v>1659</v>
      </c>
      <c r="B76" s="788"/>
      <c r="C76" s="788"/>
      <c r="D76" s="788"/>
      <c r="E76" s="788"/>
      <c r="F76" s="788"/>
      <c r="G76" s="788"/>
      <c r="H76" s="788"/>
      <c r="I76" s="788"/>
      <c r="J76" s="788"/>
      <c r="K76" s="788"/>
      <c r="L76" s="788"/>
    </row>
    <row r="77" spans="1:12" ht="24" customHeight="1">
      <c r="A77" s="788" t="s">
        <v>312</v>
      </c>
      <c r="B77" s="788"/>
      <c r="C77" s="788"/>
      <c r="D77" s="788"/>
      <c r="E77" s="788"/>
      <c r="F77" s="788"/>
      <c r="G77" s="788"/>
      <c r="H77" s="788"/>
      <c r="I77" s="788"/>
      <c r="J77" s="788"/>
      <c r="K77" s="788"/>
      <c r="L77" s="788"/>
    </row>
    <row r="78" spans="1:12" ht="24" customHeight="1">
      <c r="A78" s="789" t="s">
        <v>1778</v>
      </c>
      <c r="B78" s="790"/>
      <c r="C78" s="790"/>
      <c r="D78" s="790"/>
      <c r="E78" s="790"/>
      <c r="F78" s="790"/>
      <c r="G78" s="790"/>
      <c r="H78" s="790"/>
      <c r="I78" s="790"/>
      <c r="J78" s="790"/>
      <c r="K78" s="790"/>
      <c r="L78" s="790"/>
    </row>
    <row r="79" spans="1:12" s="661" customFormat="1" ht="24" customHeight="1">
      <c r="A79" s="660"/>
      <c r="B79" s="660"/>
      <c r="C79" s="660"/>
      <c r="D79" s="660"/>
      <c r="E79" s="662"/>
      <c r="F79" s="793" t="s">
        <v>347</v>
      </c>
      <c r="G79" s="793"/>
      <c r="H79" s="793"/>
      <c r="I79" s="793"/>
      <c r="J79" s="793"/>
      <c r="K79" s="793"/>
      <c r="L79" s="793"/>
    </row>
    <row r="80" spans="1:12" s="661" customFormat="1" ht="24" customHeight="1">
      <c r="A80" s="660"/>
      <c r="B80" s="660"/>
      <c r="C80" s="660"/>
      <c r="D80" s="660"/>
      <c r="E80" s="660"/>
      <c r="F80" s="791" t="s">
        <v>1655</v>
      </c>
      <c r="G80" s="791"/>
      <c r="H80" s="791"/>
      <c r="I80" s="662"/>
      <c r="J80" s="792" t="s">
        <v>1656</v>
      </c>
      <c r="K80" s="792"/>
      <c r="L80" s="792"/>
    </row>
    <row r="81" spans="1:12" s="661" customFormat="1" ht="24" customHeight="1">
      <c r="A81" s="660"/>
      <c r="B81" s="660"/>
      <c r="C81" s="660"/>
      <c r="D81" s="663"/>
      <c r="E81" s="660"/>
      <c r="F81" s="664">
        <v>2561</v>
      </c>
      <c r="G81" s="660"/>
      <c r="H81" s="665">
        <v>2560</v>
      </c>
      <c r="I81" s="662"/>
      <c r="J81" s="665">
        <v>2561</v>
      </c>
      <c r="K81" s="666"/>
      <c r="L81" s="665">
        <v>2560</v>
      </c>
    </row>
    <row r="82" spans="1:12" ht="18.95" customHeight="1">
      <c r="B82" s="701" t="s">
        <v>1768</v>
      </c>
      <c r="C82" s="701"/>
      <c r="F82" s="698">
        <v>668237118</v>
      </c>
      <c r="H82" s="676">
        <v>1232072430</v>
      </c>
      <c r="J82" s="698">
        <v>638237118</v>
      </c>
      <c r="K82" s="699"/>
      <c r="L82" s="676">
        <v>1052072429</v>
      </c>
    </row>
    <row r="83" spans="1:12" ht="18.95" customHeight="1">
      <c r="B83" s="660" t="s">
        <v>1771</v>
      </c>
      <c r="F83" s="698">
        <v>-1494702018</v>
      </c>
      <c r="H83" s="676">
        <v>-1018079017</v>
      </c>
      <c r="J83" s="698">
        <v>-1494702018</v>
      </c>
      <c r="K83" s="699"/>
      <c r="L83" s="676">
        <v>-1018079017</v>
      </c>
    </row>
    <row r="84" spans="1:12" ht="18.95" customHeight="1">
      <c r="B84" s="660" t="s">
        <v>1751</v>
      </c>
      <c r="F84" s="712">
        <v>0</v>
      </c>
      <c r="H84" s="676">
        <v>219183891</v>
      </c>
      <c r="J84" s="698">
        <v>0</v>
      </c>
      <c r="K84" s="699"/>
      <c r="L84" s="676">
        <v>219183891</v>
      </c>
    </row>
    <row r="85" spans="1:12" ht="18.95" customHeight="1">
      <c r="B85" s="660" t="s">
        <v>1752</v>
      </c>
      <c r="F85" s="698">
        <v>-8485836</v>
      </c>
      <c r="H85" s="676">
        <v>-4983553</v>
      </c>
      <c r="J85" s="698">
        <v>-8485836</v>
      </c>
      <c r="K85" s="699"/>
      <c r="L85" s="676">
        <v>-4983553</v>
      </c>
    </row>
    <row r="86" spans="1:12" ht="18.95" customHeight="1">
      <c r="A86" s="667" t="s">
        <v>1721</v>
      </c>
      <c r="B86" s="667"/>
      <c r="C86" s="667"/>
      <c r="D86" s="667"/>
      <c r="E86" s="667"/>
      <c r="F86" s="696">
        <v>-1493710732</v>
      </c>
      <c r="G86" s="667"/>
      <c r="H86" s="696">
        <v>-69222516</v>
      </c>
      <c r="I86" s="695"/>
      <c r="J86" s="696">
        <v>-1514406870</v>
      </c>
      <c r="K86" s="699"/>
      <c r="L86" s="696">
        <v>-227466965</v>
      </c>
    </row>
    <row r="87" spans="1:12" ht="18.95" customHeight="1">
      <c r="A87" s="667" t="s">
        <v>1712</v>
      </c>
      <c r="B87" s="667"/>
      <c r="C87" s="667"/>
      <c r="D87" s="695"/>
      <c r="E87" s="667"/>
      <c r="F87" s="699">
        <v>-60886453</v>
      </c>
      <c r="G87" s="667"/>
      <c r="H87" s="702">
        <v>66304429</v>
      </c>
      <c r="I87" s="695"/>
      <c r="J87" s="699">
        <v>-60690377</v>
      </c>
      <c r="K87" s="699"/>
      <c r="L87" s="702">
        <v>65002669</v>
      </c>
    </row>
    <row r="88" spans="1:12" ht="18.95" customHeight="1">
      <c r="A88" s="649" t="s">
        <v>1793</v>
      </c>
      <c r="B88" s="667"/>
      <c r="C88" s="667"/>
      <c r="D88" s="703"/>
      <c r="E88" s="667"/>
      <c r="F88" s="698">
        <v>84869243</v>
      </c>
      <c r="G88" s="667"/>
      <c r="H88" s="654">
        <v>18564814</v>
      </c>
      <c r="I88" s="663"/>
      <c r="J88" s="698">
        <v>83307483</v>
      </c>
      <c r="K88" s="699"/>
      <c r="L88" s="704">
        <v>18304814</v>
      </c>
    </row>
    <row r="89" spans="1:12" ht="18.95" customHeight="1" thickBot="1">
      <c r="A89" s="667" t="s">
        <v>1794</v>
      </c>
      <c r="B89" s="667"/>
      <c r="C89" s="667"/>
      <c r="D89" s="703"/>
      <c r="E89" s="667"/>
      <c r="F89" s="705">
        <v>23982790</v>
      </c>
      <c r="G89" s="667"/>
      <c r="H89" s="655">
        <v>84869243</v>
      </c>
      <c r="I89" s="663"/>
      <c r="J89" s="705">
        <v>22617106</v>
      </c>
      <c r="K89" s="698"/>
      <c r="L89" s="655">
        <v>83307483</v>
      </c>
    </row>
    <row r="90" spans="1:12" ht="18.95" customHeight="1" thickTop="1">
      <c r="A90" s="667"/>
      <c r="B90" s="667"/>
      <c r="C90" s="667"/>
      <c r="D90" s="667"/>
      <c r="E90" s="667"/>
      <c r="F90" s="667"/>
      <c r="G90" s="667"/>
      <c r="H90" s="667"/>
      <c r="I90" s="695"/>
      <c r="J90" s="698"/>
      <c r="K90" s="698"/>
      <c r="L90" s="698"/>
    </row>
    <row r="91" spans="1:12" ht="18.95" customHeight="1">
      <c r="A91" s="667" t="s">
        <v>1683</v>
      </c>
      <c r="B91" s="667"/>
      <c r="C91" s="667"/>
      <c r="D91" s="667"/>
      <c r="E91" s="667"/>
      <c r="F91" s="706"/>
      <c r="G91" s="667"/>
      <c r="H91" s="706"/>
      <c r="I91" s="695"/>
      <c r="J91" s="698"/>
      <c r="K91" s="698"/>
      <c r="L91" s="698"/>
    </row>
    <row r="92" spans="1:12" ht="18.95" customHeight="1">
      <c r="A92" s="707" t="s">
        <v>1677</v>
      </c>
      <c r="B92" s="708" t="s">
        <v>1733</v>
      </c>
      <c r="C92" s="708"/>
      <c r="D92" s="709"/>
      <c r="E92" s="709"/>
      <c r="I92" s="660"/>
    </row>
    <row r="93" spans="1:12" ht="18.95" customHeight="1">
      <c r="A93" s="707"/>
      <c r="B93" s="708"/>
      <c r="C93" s="708" t="s">
        <v>1734</v>
      </c>
      <c r="D93" s="709"/>
      <c r="E93" s="709"/>
      <c r="F93" s="657">
        <v>145279417</v>
      </c>
      <c r="G93" s="657"/>
      <c r="H93" s="657">
        <v>173127990</v>
      </c>
      <c r="I93" s="695"/>
      <c r="J93" s="657">
        <v>123798554</v>
      </c>
      <c r="K93" s="698"/>
      <c r="L93" s="698">
        <v>153287500</v>
      </c>
    </row>
    <row r="94" spans="1:12" ht="18.95" customHeight="1">
      <c r="A94" s="710" t="s">
        <v>1678</v>
      </c>
      <c r="B94" s="711" t="s">
        <v>1731</v>
      </c>
      <c r="C94" s="711"/>
      <c r="I94" s="660"/>
    </row>
    <row r="95" spans="1:12" ht="18.95" customHeight="1">
      <c r="A95" s="710"/>
      <c r="B95" s="711"/>
      <c r="C95" s="711" t="s">
        <v>1732</v>
      </c>
      <c r="F95" s="657">
        <v>8768126</v>
      </c>
      <c r="H95" s="657">
        <v>183662912</v>
      </c>
      <c r="I95" s="660"/>
      <c r="J95" s="657">
        <v>8768126</v>
      </c>
      <c r="L95" s="657">
        <v>283662912</v>
      </c>
    </row>
    <row r="96" spans="1:12" ht="18.95" customHeight="1">
      <c r="A96" s="710" t="s">
        <v>1679</v>
      </c>
      <c r="B96" s="711" t="s">
        <v>1769</v>
      </c>
      <c r="C96" s="711"/>
      <c r="F96" s="657"/>
      <c r="H96" s="657"/>
      <c r="J96" s="657"/>
      <c r="L96" s="657"/>
    </row>
    <row r="97" spans="1:12" ht="18.95" customHeight="1">
      <c r="C97" s="711" t="s">
        <v>1770</v>
      </c>
      <c r="F97" s="657">
        <v>2271035</v>
      </c>
      <c r="H97" s="698">
        <v>0</v>
      </c>
      <c r="J97" s="657">
        <v>2271035</v>
      </c>
      <c r="L97" s="698">
        <v>0</v>
      </c>
    </row>
    <row r="98" spans="1:12" ht="18.95" customHeight="1">
      <c r="A98" s="710" t="s">
        <v>1753</v>
      </c>
      <c r="B98" s="711" t="s">
        <v>1725</v>
      </c>
      <c r="C98" s="711"/>
      <c r="F98" s="657">
        <v>2660000</v>
      </c>
      <c r="H98" s="698">
        <v>0</v>
      </c>
      <c r="J98" s="657">
        <v>2660000</v>
      </c>
      <c r="K98" s="699"/>
      <c r="L98" s="698">
        <v>0</v>
      </c>
    </row>
    <row r="99" spans="1:12" ht="18.95" customHeight="1">
      <c r="A99" s="710" t="s">
        <v>1754</v>
      </c>
      <c r="B99" s="660" t="s">
        <v>1765</v>
      </c>
      <c r="F99" s="657">
        <v>69655834</v>
      </c>
      <c r="H99" s="657">
        <v>32723626</v>
      </c>
      <c r="J99" s="657">
        <v>69655834</v>
      </c>
      <c r="L99" s="657">
        <v>32723626</v>
      </c>
    </row>
    <row r="100" spans="1:12" ht="18.95" customHeight="1">
      <c r="A100" s="667"/>
      <c r="J100" s="668"/>
      <c r="K100" s="690"/>
      <c r="L100" s="668"/>
    </row>
    <row r="101" spans="1:12" ht="18.95" customHeight="1">
      <c r="A101" s="667"/>
      <c r="J101" s="668"/>
      <c r="K101" s="690"/>
      <c r="L101" s="668"/>
    </row>
    <row r="102" spans="1:12" ht="24" customHeight="1">
      <c r="A102" s="647" t="s">
        <v>1688</v>
      </c>
      <c r="B102" s="661"/>
      <c r="C102" s="661"/>
      <c r="D102" s="661"/>
      <c r="E102" s="661"/>
      <c r="F102" s="661"/>
      <c r="G102" s="648" t="s">
        <v>1705</v>
      </c>
      <c r="H102" s="661"/>
      <c r="I102" s="691"/>
      <c r="J102" s="661"/>
      <c r="K102" s="692"/>
      <c r="L102" s="661"/>
    </row>
    <row r="103" spans="1:12" ht="24" customHeight="1">
      <c r="A103" s="693" t="s">
        <v>1689</v>
      </c>
      <c r="B103" s="661"/>
      <c r="C103" s="661"/>
      <c r="D103" s="661"/>
      <c r="E103" s="661"/>
      <c r="F103" s="661"/>
      <c r="G103" s="694" t="s">
        <v>1697</v>
      </c>
      <c r="H103" s="661"/>
      <c r="I103" s="691"/>
      <c r="J103" s="661"/>
      <c r="K103" s="661"/>
      <c r="L103" s="661"/>
    </row>
    <row r="104" spans="1:12" ht="18.95" customHeight="1">
      <c r="A104" s="685"/>
    </row>
    <row r="105" spans="1:12" ht="18.95" customHeight="1"/>
  </sheetData>
  <mergeCells count="21">
    <mergeCell ref="A1:L1"/>
    <mergeCell ref="A2:L2"/>
    <mergeCell ref="A3:L3"/>
    <mergeCell ref="A4:L4"/>
    <mergeCell ref="F6:H6"/>
    <mergeCell ref="J6:L6"/>
    <mergeCell ref="F5:L5"/>
    <mergeCell ref="A39:L39"/>
    <mergeCell ref="A40:L40"/>
    <mergeCell ref="A41:L41"/>
    <mergeCell ref="A42:L42"/>
    <mergeCell ref="F44:H44"/>
    <mergeCell ref="J44:L44"/>
    <mergeCell ref="F43:L43"/>
    <mergeCell ref="A75:L75"/>
    <mergeCell ref="A76:L76"/>
    <mergeCell ref="A77:L77"/>
    <mergeCell ref="A78:L78"/>
    <mergeCell ref="F80:H80"/>
    <mergeCell ref="J80:L80"/>
    <mergeCell ref="F79:L79"/>
  </mergeCells>
  <printOptions horizontalCentered="1"/>
  <pageMargins left="1.0629921259842521" right="0.39370078740157483" top="0.82677165354330717" bottom="1.1811023622047245" header="0.51181102362204722" footer="1.1811023622047245"/>
  <pageSetup paperSize="9" orientation="portrait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B8"/>
  <sheetViews>
    <sheetView workbookViewId="0"/>
  </sheetViews>
  <sheetFormatPr defaultRowHeight="12.75"/>
  <sheetData>
    <row r="1" spans="1:2">
      <c r="A1" t="s">
        <v>313</v>
      </c>
      <c r="B1" t="s">
        <v>314</v>
      </c>
    </row>
    <row r="2" spans="1:2">
      <c r="A2" t="s">
        <v>315</v>
      </c>
      <c r="B2" t="s">
        <v>316</v>
      </c>
    </row>
    <row r="3" spans="1:2">
      <c r="A3" t="s">
        <v>317</v>
      </c>
      <c r="B3" t="s">
        <v>318</v>
      </c>
    </row>
    <row r="4" spans="1:2">
      <c r="A4" t="s">
        <v>319</v>
      </c>
      <c r="B4" t="s">
        <v>320</v>
      </c>
    </row>
    <row r="5" spans="1:2">
      <c r="A5" t="s">
        <v>321</v>
      </c>
      <c r="B5" t="s">
        <v>322</v>
      </c>
    </row>
    <row r="6" spans="1:2">
      <c r="A6" t="s">
        <v>323</v>
      </c>
      <c r="B6" t="s">
        <v>324</v>
      </c>
    </row>
    <row r="7" spans="1:2">
      <c r="A7" t="s">
        <v>325</v>
      </c>
      <c r="B7" t="s">
        <v>326</v>
      </c>
    </row>
    <row r="8" spans="1:2">
      <c r="A8" t="s">
        <v>327</v>
      </c>
      <c r="B8" t="s">
        <v>328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/>
  </sheetViews>
  <sheetFormatPr defaultRowHeight="12.75"/>
  <cols>
    <col min="1" max="1" width="63.28515625" bestFit="1" customWidth="1"/>
    <col min="2" max="2" width="16" bestFit="1" customWidth="1"/>
    <col min="3" max="3" width="13.42578125" bestFit="1" customWidth="1"/>
    <col min="4" max="4" width="16" bestFit="1" customWidth="1"/>
    <col min="5" max="5" width="14.42578125" bestFit="1" customWidth="1"/>
    <col min="6" max="6" width="16" bestFit="1" customWidth="1"/>
    <col min="7" max="7" width="14.42578125" bestFit="1" customWidth="1"/>
    <col min="8" max="8" width="16" bestFit="1" customWidth="1"/>
  </cols>
  <sheetData>
    <row r="1" spans="1:8" ht="13.5" thickTop="1">
      <c r="A1" s="254"/>
      <c r="B1" s="255"/>
      <c r="C1" s="255"/>
      <c r="D1" s="255"/>
      <c r="E1" s="255"/>
      <c r="F1" s="255"/>
      <c r="G1" s="255"/>
      <c r="H1" s="256"/>
    </row>
    <row r="2" spans="1:8">
      <c r="A2" s="257"/>
      <c r="B2" s="258"/>
      <c r="C2" s="258"/>
      <c r="D2" s="258"/>
      <c r="E2" s="258"/>
      <c r="F2" s="258"/>
      <c r="G2" s="258"/>
      <c r="H2" s="259"/>
    </row>
    <row r="3" spans="1:8">
      <c r="A3" s="257"/>
      <c r="B3" s="258"/>
      <c r="C3" s="258"/>
      <c r="D3" s="258"/>
      <c r="E3" s="258"/>
      <c r="F3" s="258"/>
      <c r="G3" s="258"/>
      <c r="H3" s="259"/>
    </row>
    <row r="4" spans="1:8">
      <c r="A4" s="257"/>
      <c r="B4" s="258"/>
      <c r="C4" s="258"/>
      <c r="D4" s="258"/>
      <c r="E4" s="258"/>
      <c r="F4" s="258"/>
      <c r="G4" s="258"/>
      <c r="H4" s="259"/>
    </row>
    <row r="5" spans="1:8">
      <c r="A5" s="726" t="s">
        <v>791</v>
      </c>
      <c r="B5" s="727"/>
      <c r="C5" s="727"/>
      <c r="D5" s="258"/>
      <c r="E5" s="258"/>
      <c r="F5" s="258"/>
      <c r="G5" s="258"/>
      <c r="H5" s="259"/>
    </row>
    <row r="6" spans="1:8">
      <c r="A6" s="257"/>
      <c r="B6" s="258"/>
      <c r="C6" s="258"/>
      <c r="D6" s="258"/>
      <c r="E6" s="258"/>
      <c r="F6" s="258"/>
      <c r="G6" s="258"/>
      <c r="H6" s="259"/>
    </row>
    <row r="7" spans="1:8">
      <c r="A7" s="260"/>
      <c r="B7" s="261" t="s">
        <v>780</v>
      </c>
      <c r="C7" s="261" t="s">
        <v>780</v>
      </c>
      <c r="D7" s="261" t="s">
        <v>780</v>
      </c>
      <c r="E7" s="261" t="s">
        <v>780</v>
      </c>
      <c r="F7" s="261" t="s">
        <v>780</v>
      </c>
      <c r="G7" s="261" t="s">
        <v>787</v>
      </c>
      <c r="H7" s="262" t="s">
        <v>769</v>
      </c>
    </row>
    <row r="8" spans="1:8">
      <c r="A8" s="263" t="s">
        <v>638</v>
      </c>
      <c r="B8" s="264" t="s">
        <v>781</v>
      </c>
      <c r="C8" s="264" t="s">
        <v>782</v>
      </c>
      <c r="D8" s="264" t="s">
        <v>783</v>
      </c>
      <c r="E8" s="264" t="s">
        <v>784</v>
      </c>
      <c r="F8" s="264" t="s">
        <v>639</v>
      </c>
      <c r="G8" s="264" t="s">
        <v>639</v>
      </c>
      <c r="H8" s="265" t="s">
        <v>770</v>
      </c>
    </row>
    <row r="9" spans="1:8">
      <c r="A9" s="266" t="s">
        <v>644</v>
      </c>
      <c r="B9" s="252">
        <v>72143140.519999996</v>
      </c>
      <c r="C9" s="252">
        <v>-41530658.219999999</v>
      </c>
      <c r="D9" s="252">
        <v>30612482.300000001</v>
      </c>
      <c r="E9" s="252">
        <v>0</v>
      </c>
      <c r="F9" s="252">
        <v>30612482.300000001</v>
      </c>
      <c r="G9" s="252">
        <v>4697163.2300000004</v>
      </c>
      <c r="H9" s="253">
        <v>13105576.830000002</v>
      </c>
    </row>
    <row r="10" spans="1:8">
      <c r="A10" s="266" t="s">
        <v>646</v>
      </c>
      <c r="B10" s="252">
        <v>0</v>
      </c>
      <c r="C10" s="252">
        <v>0</v>
      </c>
      <c r="D10" s="252">
        <v>0</v>
      </c>
      <c r="E10" s="252">
        <v>0</v>
      </c>
      <c r="F10" s="252">
        <v>0</v>
      </c>
      <c r="G10" s="252">
        <v>0</v>
      </c>
      <c r="H10" s="253">
        <v>0</v>
      </c>
    </row>
    <row r="11" spans="1:8">
      <c r="A11" s="266" t="s">
        <v>652</v>
      </c>
      <c r="B11" s="252">
        <v>1292952114.8499999</v>
      </c>
      <c r="C11" s="252">
        <v>-824113.03</v>
      </c>
      <c r="D11" s="252">
        <v>1292128001.8200002</v>
      </c>
      <c r="E11" s="252">
        <v>0</v>
      </c>
      <c r="F11" s="252">
        <v>1292128001.8200002</v>
      </c>
      <c r="G11" s="252">
        <v>633019766.21000004</v>
      </c>
      <c r="H11" s="253">
        <v>1278363109.6899998</v>
      </c>
    </row>
    <row r="12" spans="1:8">
      <c r="A12" s="266" t="s">
        <v>657</v>
      </c>
      <c r="B12" s="252">
        <v>9704664.879999999</v>
      </c>
      <c r="C12" s="252">
        <v>-1894557.01</v>
      </c>
      <c r="D12" s="252">
        <v>7810107.8700000001</v>
      </c>
      <c r="E12" s="252">
        <v>0</v>
      </c>
      <c r="F12" s="252">
        <v>7810107.8700000001</v>
      </c>
      <c r="G12" s="252">
        <v>2007877.47</v>
      </c>
      <c r="H12" s="253">
        <v>5656226.79</v>
      </c>
    </row>
    <row r="13" spans="1:8">
      <c r="A13" s="266" t="s">
        <v>662</v>
      </c>
      <c r="B13" s="252">
        <v>14779371.99</v>
      </c>
      <c r="C13" s="252">
        <v>-1620256.91</v>
      </c>
      <c r="D13" s="252">
        <v>13159115.08</v>
      </c>
      <c r="E13" s="252">
        <v>0</v>
      </c>
      <c r="F13" s="252">
        <v>13159115.08</v>
      </c>
      <c r="G13" s="252">
        <v>36094030.060000002</v>
      </c>
      <c r="H13" s="253">
        <v>14779371.99</v>
      </c>
    </row>
    <row r="14" spans="1:8">
      <c r="A14" s="266" t="s">
        <v>666</v>
      </c>
      <c r="B14" s="252">
        <v>88371226</v>
      </c>
      <c r="C14" s="252">
        <v>0</v>
      </c>
      <c r="D14" s="252">
        <v>88371226</v>
      </c>
      <c r="E14" s="252">
        <v>0</v>
      </c>
      <c r="F14" s="252">
        <v>88371226</v>
      </c>
      <c r="G14" s="252">
        <v>76846806</v>
      </c>
      <c r="H14" s="253">
        <v>89382416</v>
      </c>
    </row>
    <row r="15" spans="1:8">
      <c r="A15" s="266" t="s">
        <v>788</v>
      </c>
      <c r="B15" s="252">
        <v>0</v>
      </c>
      <c r="C15" s="252">
        <v>2482182.04</v>
      </c>
      <c r="D15" s="252">
        <v>2482182.04</v>
      </c>
      <c r="E15" s="252">
        <v>0</v>
      </c>
      <c r="F15" s="252">
        <v>2482182.04</v>
      </c>
      <c r="G15" s="267"/>
      <c r="H15" s="253">
        <v>4047521.86</v>
      </c>
    </row>
    <row r="16" spans="1:8">
      <c r="A16" s="266" t="s">
        <v>669</v>
      </c>
      <c r="B16" s="252">
        <v>17904485.559999999</v>
      </c>
      <c r="C16" s="252">
        <v>0</v>
      </c>
      <c r="D16" s="252">
        <v>17904485.559999999</v>
      </c>
      <c r="E16" s="252">
        <v>0</v>
      </c>
      <c r="F16" s="252">
        <v>17904485.559999999</v>
      </c>
      <c r="G16" s="252">
        <v>13200096.9</v>
      </c>
      <c r="H16" s="253">
        <v>17302114.43</v>
      </c>
    </row>
    <row r="17" spans="1:8">
      <c r="A17" s="266" t="s">
        <v>675</v>
      </c>
      <c r="B17" s="252">
        <v>3349490.31</v>
      </c>
      <c r="C17" s="252">
        <v>-55661.94</v>
      </c>
      <c r="D17" s="252">
        <v>3293828.37</v>
      </c>
      <c r="E17" s="252">
        <v>594920</v>
      </c>
      <c r="F17" s="252">
        <v>3888748.37</v>
      </c>
      <c r="G17" s="252">
        <v>3561292.86</v>
      </c>
      <c r="H17" s="253">
        <v>2999098.46</v>
      </c>
    </row>
    <row r="18" spans="1:8">
      <c r="A18" s="266" t="s">
        <v>671</v>
      </c>
      <c r="B18" s="252">
        <v>376057.16</v>
      </c>
      <c r="C18" s="252">
        <v>0</v>
      </c>
      <c r="D18" s="252">
        <v>376057.16</v>
      </c>
      <c r="E18" s="252">
        <v>0</v>
      </c>
      <c r="F18" s="252">
        <v>376057.16</v>
      </c>
      <c r="G18" s="252">
        <v>552285.69999999995</v>
      </c>
      <c r="H18" s="253">
        <v>376057.16</v>
      </c>
    </row>
    <row r="19" spans="1:8">
      <c r="A19" s="266" t="s">
        <v>683</v>
      </c>
      <c r="B19" s="268">
        <v>3467476.48</v>
      </c>
      <c r="C19" s="268">
        <v>0</v>
      </c>
      <c r="D19" s="268">
        <v>3467476.48</v>
      </c>
      <c r="E19" s="268">
        <v>-594920</v>
      </c>
      <c r="F19" s="268">
        <v>2872556.48</v>
      </c>
      <c r="G19" s="268">
        <v>1921101.24</v>
      </c>
      <c r="H19" s="269">
        <v>6256148.1299999999</v>
      </c>
    </row>
    <row r="20" spans="1:8">
      <c r="A20" s="266"/>
      <c r="B20" s="252"/>
      <c r="C20" s="252"/>
      <c r="D20" s="252"/>
      <c r="E20" s="252"/>
      <c r="F20" s="252"/>
      <c r="G20" s="252"/>
      <c r="H20" s="253"/>
    </row>
    <row r="21" spans="1:8" ht="13.5" thickBot="1">
      <c r="A21" s="266" t="s">
        <v>684</v>
      </c>
      <c r="B21" s="270">
        <v>1503048027.75</v>
      </c>
      <c r="C21" s="270">
        <v>-43443065.07</v>
      </c>
      <c r="D21" s="270">
        <v>1459604962.6800001</v>
      </c>
      <c r="E21" s="270">
        <v>0</v>
      </c>
      <c r="F21" s="270">
        <v>1459604962.6800001</v>
      </c>
      <c r="G21" s="270">
        <v>771900419.67000008</v>
      </c>
      <c r="H21" s="271">
        <v>1432267641.3399999</v>
      </c>
    </row>
    <row r="22" spans="1:8" ht="13.5" thickTop="1">
      <c r="A22" s="266"/>
      <c r="B22" s="252"/>
      <c r="C22" s="252"/>
      <c r="D22" s="252"/>
      <c r="E22" s="252"/>
      <c r="F22" s="252"/>
      <c r="G22" s="252"/>
      <c r="H22" s="253"/>
    </row>
    <row r="23" spans="1:8">
      <c r="A23" s="266" t="s">
        <v>685</v>
      </c>
      <c r="B23" s="252">
        <v>0</v>
      </c>
      <c r="C23" s="252">
        <v>0</v>
      </c>
      <c r="D23" s="252">
        <v>0</v>
      </c>
      <c r="E23" s="252">
        <v>0</v>
      </c>
      <c r="F23" s="252">
        <v>0</v>
      </c>
      <c r="G23" s="252">
        <v>-14955748</v>
      </c>
      <c r="H23" s="253">
        <v>-26923896.199999999</v>
      </c>
    </row>
    <row r="24" spans="1:8">
      <c r="A24" s="266" t="s">
        <v>689</v>
      </c>
      <c r="B24" s="252">
        <v>-52804399.709999993</v>
      </c>
      <c r="C24" s="252">
        <v>1698973.25</v>
      </c>
      <c r="D24" s="252">
        <v>-51105426.460000001</v>
      </c>
      <c r="E24" s="252">
        <v>0</v>
      </c>
      <c r="F24" s="252">
        <v>-51105426.460000001</v>
      </c>
      <c r="G24" s="252">
        <v>-8935272.5399999991</v>
      </c>
      <c r="H24" s="253">
        <v>-154462494.53</v>
      </c>
    </row>
    <row r="25" spans="1:8">
      <c r="A25" s="266" t="s">
        <v>691</v>
      </c>
      <c r="B25" s="252">
        <v>0</v>
      </c>
      <c r="C25" s="252">
        <v>0</v>
      </c>
      <c r="D25" s="252">
        <v>0</v>
      </c>
      <c r="E25" s="252">
        <v>0</v>
      </c>
      <c r="F25" s="252">
        <v>0</v>
      </c>
      <c r="G25" s="252">
        <v>-1966839.21</v>
      </c>
      <c r="H25" s="253">
        <v>0</v>
      </c>
    </row>
    <row r="26" spans="1:8">
      <c r="A26" s="266" t="s">
        <v>700</v>
      </c>
      <c r="B26" s="252">
        <v>-1977483</v>
      </c>
      <c r="C26" s="252">
        <v>-163579.47</v>
      </c>
      <c r="D26" s="252">
        <v>-2141062.4700000002</v>
      </c>
      <c r="E26" s="252">
        <v>0</v>
      </c>
      <c r="F26" s="252">
        <v>-2141062.4700000002</v>
      </c>
      <c r="G26" s="252">
        <v>-1683964</v>
      </c>
      <c r="H26" s="253">
        <v>-1977483</v>
      </c>
    </row>
    <row r="27" spans="1:8">
      <c r="A27" s="266" t="s">
        <v>696</v>
      </c>
      <c r="B27" s="252">
        <v>-17683943.739999998</v>
      </c>
      <c r="C27" s="252">
        <v>-740212.52</v>
      </c>
      <c r="D27" s="252">
        <v>-18424156.260000002</v>
      </c>
      <c r="E27" s="252">
        <v>0</v>
      </c>
      <c r="F27" s="252">
        <v>-18424156.260000002</v>
      </c>
      <c r="G27" s="252">
        <v>-6304426.8299999991</v>
      </c>
      <c r="H27" s="253">
        <v>-34590372.970000006</v>
      </c>
    </row>
    <row r="28" spans="1:8">
      <c r="A28" s="266" t="s">
        <v>785</v>
      </c>
      <c r="B28" s="252">
        <v>0</v>
      </c>
      <c r="C28" s="252">
        <v>0</v>
      </c>
      <c r="D28" s="252">
        <v>0</v>
      </c>
      <c r="E28" s="252">
        <v>-5175040</v>
      </c>
      <c r="F28" s="252">
        <v>-5175040</v>
      </c>
      <c r="G28" s="252">
        <v>0</v>
      </c>
      <c r="H28" s="253">
        <v>-5006515</v>
      </c>
    </row>
    <row r="29" spans="1:8">
      <c r="A29" s="266" t="s">
        <v>698</v>
      </c>
      <c r="B29" s="252">
        <v>-125456001.58</v>
      </c>
      <c r="C29" s="252">
        <v>561287.06999999995</v>
      </c>
      <c r="D29" s="252">
        <v>-124894714.51000001</v>
      </c>
      <c r="E29" s="252">
        <v>5175040</v>
      </c>
      <c r="F29" s="252">
        <v>-119719674.51000001</v>
      </c>
      <c r="G29" s="252">
        <v>-77331912.140000001</v>
      </c>
      <c r="H29" s="253">
        <v>-122677061.61</v>
      </c>
    </row>
    <row r="30" spans="1:8">
      <c r="A30" s="266" t="s">
        <v>692</v>
      </c>
      <c r="B30" s="252">
        <v>-8749429.6699999999</v>
      </c>
      <c r="C30" s="252">
        <v>-11424886.210000001</v>
      </c>
      <c r="D30" s="252">
        <v>-20174315.880000003</v>
      </c>
      <c r="E30" s="252">
        <v>0</v>
      </c>
      <c r="F30" s="252">
        <v>-20174315.880000003</v>
      </c>
      <c r="G30" s="252">
        <v>-8813242.1799999997</v>
      </c>
      <c r="H30" s="253">
        <v>-8749429.6699999999</v>
      </c>
    </row>
    <row r="31" spans="1:8">
      <c r="A31" s="266" t="s">
        <v>789</v>
      </c>
      <c r="B31" s="252">
        <v>0</v>
      </c>
      <c r="C31" s="252">
        <v>-855147.98</v>
      </c>
      <c r="D31" s="252">
        <v>-855147.98</v>
      </c>
      <c r="E31" s="252">
        <v>0</v>
      </c>
      <c r="F31" s="252">
        <v>-855147.98</v>
      </c>
      <c r="G31" s="252">
        <v>-2367065.94</v>
      </c>
      <c r="H31" s="253">
        <v>-1565339.82</v>
      </c>
    </row>
    <row r="32" spans="1:8">
      <c r="A32" s="266" t="s">
        <v>711</v>
      </c>
      <c r="B32" s="252">
        <v>-334368.05</v>
      </c>
      <c r="C32" s="252">
        <v>0</v>
      </c>
      <c r="D32" s="252">
        <v>-334368.05</v>
      </c>
      <c r="E32" s="252">
        <v>0</v>
      </c>
      <c r="F32" s="252">
        <v>-334368.05</v>
      </c>
      <c r="G32" s="252">
        <v>-77384</v>
      </c>
      <c r="H32" s="253">
        <v>-32128198.959999997</v>
      </c>
    </row>
    <row r="33" spans="1:8">
      <c r="A33" s="266" t="s">
        <v>713</v>
      </c>
      <c r="B33" s="252">
        <v>0</v>
      </c>
      <c r="C33" s="252">
        <v>0</v>
      </c>
      <c r="D33" s="252">
        <v>0</v>
      </c>
      <c r="E33" s="252">
        <v>0</v>
      </c>
      <c r="F33" s="252">
        <v>0</v>
      </c>
      <c r="G33" s="252">
        <v>0</v>
      </c>
      <c r="H33" s="253">
        <v>0</v>
      </c>
    </row>
    <row r="34" spans="1:8">
      <c r="A34" s="266" t="s">
        <v>707</v>
      </c>
      <c r="B34" s="252">
        <v>-35003736.350000001</v>
      </c>
      <c r="C34" s="252">
        <v>-827823.88</v>
      </c>
      <c r="D34" s="252">
        <v>-35831560.229999997</v>
      </c>
      <c r="E34" s="252">
        <v>0</v>
      </c>
      <c r="F34" s="252">
        <v>-35831560.229999997</v>
      </c>
      <c r="G34" s="252">
        <v>-9509038.3800000008</v>
      </c>
      <c r="H34" s="253">
        <v>-27378353.199999999</v>
      </c>
    </row>
    <row r="35" spans="1:8">
      <c r="A35" s="266" t="s">
        <v>710</v>
      </c>
      <c r="B35" s="252">
        <v>-820409840.36000001</v>
      </c>
      <c r="C35" s="252">
        <v>34739706.920000002</v>
      </c>
      <c r="D35" s="252">
        <v>-785670133.44000006</v>
      </c>
      <c r="E35" s="252">
        <v>527131545.82999998</v>
      </c>
      <c r="F35" s="252">
        <v>-258538587.61000007</v>
      </c>
      <c r="G35" s="252">
        <v>-305123534.09000003</v>
      </c>
      <c r="H35" s="253">
        <v>-165585286.5</v>
      </c>
    </row>
    <row r="36" spans="1:8">
      <c r="A36" s="266" t="s">
        <v>709</v>
      </c>
      <c r="B36" s="268">
        <v>0</v>
      </c>
      <c r="C36" s="268">
        <v>0</v>
      </c>
      <c r="D36" s="268">
        <v>0</v>
      </c>
      <c r="E36" s="268">
        <v>-527131545.82999998</v>
      </c>
      <c r="F36" s="268">
        <v>-527131545.82999998</v>
      </c>
      <c r="G36" s="268">
        <v>0</v>
      </c>
      <c r="H36" s="269">
        <v>-486102839.27999997</v>
      </c>
    </row>
    <row r="37" spans="1:8">
      <c r="A37" s="266" t="s">
        <v>352</v>
      </c>
      <c r="B37" s="268">
        <v>-1062419202.46</v>
      </c>
      <c r="C37" s="268">
        <v>22988317.18</v>
      </c>
      <c r="D37" s="268">
        <v>-1039430885.28</v>
      </c>
      <c r="E37" s="268">
        <v>0</v>
      </c>
      <c r="F37" s="268">
        <v>-1039430885.28</v>
      </c>
      <c r="G37" s="268">
        <v>-437068427.31</v>
      </c>
      <c r="H37" s="269">
        <v>-1067147270.74</v>
      </c>
    </row>
    <row r="38" spans="1:8">
      <c r="A38" s="266"/>
      <c r="B38" s="252"/>
      <c r="C38" s="252"/>
      <c r="D38" s="252"/>
      <c r="E38" s="252"/>
      <c r="F38" s="252"/>
      <c r="G38" s="252"/>
      <c r="H38" s="253"/>
    </row>
    <row r="39" spans="1:8">
      <c r="A39" s="266" t="s">
        <v>715</v>
      </c>
      <c r="B39" s="252">
        <v>-292180000</v>
      </c>
      <c r="C39" s="252">
        <v>0</v>
      </c>
      <c r="D39" s="252">
        <v>-292180000</v>
      </c>
      <c r="E39" s="252">
        <v>0</v>
      </c>
      <c r="F39" s="252">
        <v>-292180000</v>
      </c>
      <c r="G39" s="252">
        <v>-193000000</v>
      </c>
      <c r="H39" s="253">
        <v>-292180000</v>
      </c>
    </row>
    <row r="40" spans="1:8">
      <c r="A40" s="266" t="s">
        <v>717</v>
      </c>
      <c r="B40" s="252">
        <v>-2304363</v>
      </c>
      <c r="C40" s="252">
        <v>0</v>
      </c>
      <c r="D40" s="252">
        <v>-2304363</v>
      </c>
      <c r="E40" s="252">
        <v>0</v>
      </c>
      <c r="F40" s="252">
        <v>-2304363</v>
      </c>
      <c r="G40" s="252">
        <v>-2304363</v>
      </c>
      <c r="H40" s="253">
        <v>-2304363</v>
      </c>
    </row>
    <row r="41" spans="1:8">
      <c r="A41" s="266" t="s">
        <v>720</v>
      </c>
      <c r="B41" s="252">
        <v>-57270237.560000002</v>
      </c>
      <c r="C41" s="252">
        <v>-2482182.04</v>
      </c>
      <c r="D41" s="252">
        <v>-59752419.600000001</v>
      </c>
      <c r="E41" s="252">
        <v>0</v>
      </c>
      <c r="F41" s="252">
        <v>-59752419.600000001</v>
      </c>
      <c r="G41" s="252">
        <v>-165989054.34</v>
      </c>
      <c r="H41" s="253">
        <v>-165989054.34</v>
      </c>
    </row>
    <row r="42" spans="1:8">
      <c r="A42" s="266" t="s">
        <v>721</v>
      </c>
      <c r="B42" s="268">
        <v>-77990636.730000004</v>
      </c>
      <c r="C42" s="268">
        <v>22936929.93</v>
      </c>
      <c r="D42" s="268">
        <v>-55053706.799999997</v>
      </c>
      <c r="E42" s="268">
        <v>0</v>
      </c>
      <c r="F42" s="268">
        <v>-55053706.799999997</v>
      </c>
      <c r="G42" s="268">
        <v>1413903.12</v>
      </c>
      <c r="H42" s="269">
        <v>-55063365.259999998</v>
      </c>
    </row>
    <row r="43" spans="1:8">
      <c r="A43" s="266" t="s">
        <v>723</v>
      </c>
      <c r="B43" s="252">
        <v>0</v>
      </c>
      <c r="C43" s="252">
        <v>0</v>
      </c>
      <c r="D43" s="252">
        <v>0</v>
      </c>
      <c r="E43" s="252">
        <v>0</v>
      </c>
      <c r="F43" s="252">
        <v>0</v>
      </c>
      <c r="G43" s="252">
        <v>26000000</v>
      </c>
      <c r="H43" s="253">
        <v>161300000</v>
      </c>
    </row>
    <row r="44" spans="1:8">
      <c r="A44" s="266" t="s">
        <v>719</v>
      </c>
      <c r="B44" s="252">
        <v>-10800000</v>
      </c>
      <c r="C44" s="252">
        <v>0</v>
      </c>
      <c r="D44" s="252">
        <v>-10800000</v>
      </c>
      <c r="E44" s="252">
        <v>0</v>
      </c>
      <c r="F44" s="252">
        <v>-10800000</v>
      </c>
      <c r="G44" s="252">
        <v>-5000000</v>
      </c>
      <c r="H44" s="253">
        <v>-10800000</v>
      </c>
    </row>
    <row r="45" spans="1:8">
      <c r="A45" s="266" t="s">
        <v>771</v>
      </c>
      <c r="B45" s="252">
        <v>-83588</v>
      </c>
      <c r="C45" s="252">
        <v>0</v>
      </c>
      <c r="D45" s="252">
        <v>-83588</v>
      </c>
      <c r="E45" s="252">
        <v>0</v>
      </c>
      <c r="F45" s="252">
        <v>-83588</v>
      </c>
      <c r="G45" s="252">
        <v>0</v>
      </c>
      <c r="H45" s="253">
        <v>-83588</v>
      </c>
    </row>
    <row r="46" spans="1:8">
      <c r="A46" s="266" t="s">
        <v>725</v>
      </c>
      <c r="B46" s="268">
        <v>-440628825.29000002</v>
      </c>
      <c r="C46" s="268">
        <v>20454747.890000001</v>
      </c>
      <c r="D46" s="268">
        <v>-420174077.39999998</v>
      </c>
      <c r="E46" s="268">
        <v>0</v>
      </c>
      <c r="F46" s="268">
        <v>-420174077.39999998</v>
      </c>
      <c r="G46" s="268">
        <v>-338879514.22000003</v>
      </c>
      <c r="H46" s="269">
        <v>-365120370.60000002</v>
      </c>
    </row>
    <row r="47" spans="1:8">
      <c r="A47" s="266"/>
      <c r="B47" s="252"/>
      <c r="C47" s="252"/>
      <c r="D47" s="252"/>
      <c r="E47" s="252"/>
      <c r="F47" s="252"/>
      <c r="G47" s="252"/>
      <c r="H47" s="253"/>
    </row>
    <row r="48" spans="1:8" ht="13.5" thickBot="1">
      <c r="A48" s="266" t="s">
        <v>726</v>
      </c>
      <c r="B48" s="270">
        <v>-1503048027.75</v>
      </c>
      <c r="C48" s="270">
        <v>43443065.07</v>
      </c>
      <c r="D48" s="270">
        <v>-1459604962.6800001</v>
      </c>
      <c r="E48" s="270">
        <v>0</v>
      </c>
      <c r="F48" s="270">
        <v>-1459604962.6800001</v>
      </c>
      <c r="G48" s="270">
        <v>-775947941.52999997</v>
      </c>
      <c r="H48" s="271">
        <v>-1432267641.3399999</v>
      </c>
    </row>
    <row r="49" spans="1:8" ht="13.5" thickTop="1">
      <c r="A49" s="266"/>
      <c r="B49" s="252"/>
      <c r="C49" s="252"/>
      <c r="D49" s="252"/>
      <c r="E49" s="252"/>
      <c r="F49" s="252"/>
      <c r="G49" s="252"/>
      <c r="H49" s="253"/>
    </row>
    <row r="50" spans="1:8">
      <c r="A50" s="266" t="s">
        <v>772</v>
      </c>
      <c r="B50" s="252">
        <v>-277339306.64000005</v>
      </c>
      <c r="C50" s="252">
        <v>-628970.63</v>
      </c>
      <c r="D50" s="252">
        <v>-277968277.26999998</v>
      </c>
      <c r="E50" s="252">
        <v>0</v>
      </c>
      <c r="F50" s="252">
        <v>-277968277.26999998</v>
      </c>
      <c r="G50" s="252">
        <v>-35090000</v>
      </c>
      <c r="H50" s="253">
        <v>-408233209.94999999</v>
      </c>
    </row>
    <row r="51" spans="1:8">
      <c r="A51" s="266" t="s">
        <v>773</v>
      </c>
      <c r="B51" s="268">
        <v>-1133310.17</v>
      </c>
      <c r="C51" s="268">
        <v>-286.04000000000002</v>
      </c>
      <c r="D51" s="268">
        <v>-1133596.21</v>
      </c>
      <c r="E51" s="268">
        <v>209169</v>
      </c>
      <c r="F51" s="268">
        <v>-924427.21</v>
      </c>
      <c r="G51" s="268">
        <v>-379342.5</v>
      </c>
      <c r="H51" s="269">
        <v>-2035973.05</v>
      </c>
    </row>
    <row r="52" spans="1:8">
      <c r="A52" s="266" t="s">
        <v>774</v>
      </c>
      <c r="B52" s="268">
        <v>-278472616.81</v>
      </c>
      <c r="C52" s="268">
        <v>-629256.67000000004</v>
      </c>
      <c r="D52" s="268">
        <v>-279101873.48000002</v>
      </c>
      <c r="E52" s="268">
        <v>209169</v>
      </c>
      <c r="F52" s="268">
        <v>-278892704.48000002</v>
      </c>
      <c r="G52" s="268">
        <v>-35469342.5</v>
      </c>
      <c r="H52" s="269">
        <v>-410269183</v>
      </c>
    </row>
    <row r="53" spans="1:8">
      <c r="A53" s="266"/>
      <c r="B53" s="252"/>
      <c r="C53" s="252"/>
      <c r="D53" s="252"/>
      <c r="E53" s="252"/>
      <c r="F53" s="252"/>
      <c r="G53" s="252"/>
      <c r="H53" s="253"/>
    </row>
    <row r="54" spans="1:8">
      <c r="A54" s="266" t="s">
        <v>775</v>
      </c>
      <c r="B54" s="252">
        <v>174521573.75999999</v>
      </c>
      <c r="C54" s="252">
        <v>9096380.5999999996</v>
      </c>
      <c r="D54" s="252">
        <v>183617954.36000001</v>
      </c>
      <c r="E54" s="252">
        <v>0</v>
      </c>
      <c r="F54" s="252">
        <v>183617954.36000001</v>
      </c>
      <c r="G54" s="252">
        <v>21158471.52</v>
      </c>
      <c r="H54" s="253">
        <v>259434206.16</v>
      </c>
    </row>
    <row r="55" spans="1:8">
      <c r="A55" s="266" t="s">
        <v>776</v>
      </c>
      <c r="B55" s="268">
        <v>17220986.209999997</v>
      </c>
      <c r="C55" s="268">
        <v>538186.55000000005</v>
      </c>
      <c r="D55" s="268">
        <v>17759172.759999994</v>
      </c>
      <c r="E55" s="268">
        <v>-209169</v>
      </c>
      <c r="F55" s="268">
        <v>17550003.759999994</v>
      </c>
      <c r="G55" s="268">
        <v>10482857.4</v>
      </c>
      <c r="H55" s="269">
        <v>73067851.960000008</v>
      </c>
    </row>
    <row r="56" spans="1:8">
      <c r="A56" s="266" t="s">
        <v>777</v>
      </c>
      <c r="B56" s="268">
        <v>191742559.97</v>
      </c>
      <c r="C56" s="268">
        <v>9634567.1500000004</v>
      </c>
      <c r="D56" s="268">
        <v>201377127.12</v>
      </c>
      <c r="E56" s="268">
        <v>-209169</v>
      </c>
      <c r="F56" s="268">
        <v>201167958.12</v>
      </c>
      <c r="G56" s="268">
        <v>31641328.920000002</v>
      </c>
      <c r="H56" s="269">
        <v>332502058.12</v>
      </c>
    </row>
    <row r="57" spans="1:8">
      <c r="A57" s="266"/>
      <c r="B57" s="252"/>
      <c r="C57" s="252"/>
      <c r="D57" s="252"/>
      <c r="E57" s="252"/>
      <c r="F57" s="252"/>
      <c r="G57" s="252"/>
      <c r="H57" s="253"/>
    </row>
    <row r="58" spans="1:8">
      <c r="A58" s="266" t="s">
        <v>792</v>
      </c>
      <c r="B58" s="252">
        <v>0</v>
      </c>
      <c r="C58" s="252">
        <v>16717.599999999999</v>
      </c>
      <c r="D58" s="252">
        <v>16717.599999999999</v>
      </c>
      <c r="E58" s="252">
        <v>0</v>
      </c>
      <c r="F58" s="252">
        <v>16717.599999999999</v>
      </c>
      <c r="G58" s="252">
        <v>0</v>
      </c>
      <c r="H58" s="253">
        <v>16717.599999999999</v>
      </c>
    </row>
    <row r="59" spans="1:8">
      <c r="A59" s="266" t="s">
        <v>778</v>
      </c>
      <c r="B59" s="268">
        <v>-86730056.840000004</v>
      </c>
      <c r="C59" s="268">
        <v>9022028.0800000001</v>
      </c>
      <c r="D59" s="268">
        <v>-77708028.760000005</v>
      </c>
      <c r="E59" s="268">
        <v>0</v>
      </c>
      <c r="F59" s="268">
        <v>-77708028.760000005</v>
      </c>
      <c r="G59" s="268">
        <v>-3828013.58</v>
      </c>
      <c r="H59" s="269">
        <v>-77750407.280000001</v>
      </c>
    </row>
    <row r="60" spans="1:8">
      <c r="A60" s="266"/>
      <c r="B60" s="252"/>
      <c r="C60" s="252"/>
      <c r="D60" s="252"/>
      <c r="E60" s="252"/>
      <c r="F60" s="252"/>
      <c r="G60" s="252"/>
      <c r="H60" s="253"/>
    </row>
    <row r="61" spans="1:8">
      <c r="A61" s="266" t="s">
        <v>779</v>
      </c>
      <c r="B61" s="252">
        <v>8739420.1099999994</v>
      </c>
      <c r="C61" s="252">
        <v>-1028126.74</v>
      </c>
      <c r="D61" s="252">
        <v>7711293.370000001</v>
      </c>
      <c r="E61" s="252">
        <v>0</v>
      </c>
      <c r="F61" s="252">
        <v>7711293.370000001</v>
      </c>
      <c r="G61" s="252">
        <v>796878.32</v>
      </c>
      <c r="H61" s="253">
        <v>4302084.7300000004</v>
      </c>
    </row>
    <row r="62" spans="1:8">
      <c r="A62" s="266" t="s">
        <v>656</v>
      </c>
      <c r="B62" s="268">
        <v>0</v>
      </c>
      <c r="C62" s="268">
        <v>14943028.590000002</v>
      </c>
      <c r="D62" s="268">
        <v>14943028.590000002</v>
      </c>
      <c r="E62" s="268">
        <v>0</v>
      </c>
      <c r="F62" s="268">
        <v>14943028.590000002</v>
      </c>
      <c r="G62" s="268">
        <v>4445038.38</v>
      </c>
      <c r="H62" s="269">
        <v>18384957.289999999</v>
      </c>
    </row>
    <row r="63" spans="1:8">
      <c r="A63" s="266"/>
      <c r="B63" s="252"/>
      <c r="C63" s="252"/>
      <c r="D63" s="252"/>
      <c r="E63" s="252"/>
      <c r="F63" s="252"/>
      <c r="G63" s="252"/>
      <c r="H63" s="253"/>
    </row>
    <row r="64" spans="1:8" ht="13.5" thickBot="1">
      <c r="A64" s="266" t="s">
        <v>721</v>
      </c>
      <c r="B64" s="270">
        <v>-77990636.730000004</v>
      </c>
      <c r="C64" s="270">
        <v>22936929.93</v>
      </c>
      <c r="D64" s="270">
        <v>-55053706.799999997</v>
      </c>
      <c r="E64" s="270">
        <v>0</v>
      </c>
      <c r="F64" s="270">
        <v>-55053706.799999997</v>
      </c>
      <c r="G64" s="270">
        <v>1413903.12</v>
      </c>
      <c r="H64" s="271">
        <v>-55063365.259999998</v>
      </c>
    </row>
    <row r="65" spans="1:8" ht="13.5" thickTop="1">
      <c r="A65" s="266"/>
      <c r="B65" s="252"/>
      <c r="C65" s="252"/>
      <c r="D65" s="252"/>
      <c r="E65" s="252"/>
      <c r="F65" s="252"/>
      <c r="G65" s="252"/>
      <c r="H65" s="253"/>
    </row>
    <row r="66" spans="1:8" ht="13.5" thickBot="1">
      <c r="A66" s="272"/>
      <c r="B66" s="273"/>
      <c r="C66" s="273"/>
      <c r="D66" s="273"/>
      <c r="E66" s="273"/>
      <c r="F66" s="273"/>
      <c r="G66" s="273"/>
      <c r="H66" s="274"/>
    </row>
    <row r="67" spans="1:8" ht="13.5" thickTop="1">
      <c r="A67" s="275"/>
      <c r="B67" s="275"/>
      <c r="C67" s="275"/>
      <c r="D67" s="275"/>
      <c r="E67" s="275"/>
      <c r="F67" s="275"/>
      <c r="G67" s="275"/>
      <c r="H67" s="275"/>
    </row>
  </sheetData>
  <mergeCells count="1">
    <mergeCell ref="A5:C5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Z217"/>
  <sheetViews>
    <sheetView workbookViewId="0"/>
  </sheetViews>
  <sheetFormatPr defaultRowHeight="11.25"/>
  <cols>
    <col min="1" max="1" width="50.5703125" style="14" customWidth="1"/>
    <col min="2" max="2" width="14" style="11" customWidth="1"/>
    <col min="3" max="3" width="13.140625" style="12" customWidth="1"/>
    <col min="4" max="4" width="14.140625" style="11" customWidth="1"/>
    <col min="5" max="5" width="11.85546875" style="12" customWidth="1"/>
    <col min="6" max="6" width="14" style="11" customWidth="1"/>
    <col min="7" max="7" width="12.140625" style="11" customWidth="1"/>
    <col min="8" max="8" width="15.42578125" style="11" customWidth="1"/>
    <col min="9" max="9" width="12.85546875" style="11" bestFit="1" customWidth="1"/>
    <col min="10" max="10" width="2.7109375" style="11" customWidth="1"/>
    <col min="11" max="11" width="14" style="11" bestFit="1" customWidth="1"/>
    <col min="12" max="12" width="11.7109375" style="11" bestFit="1" customWidth="1"/>
    <col min="13" max="13" width="5.5703125" style="11" customWidth="1"/>
    <col min="14" max="14" width="21" style="11" customWidth="1"/>
    <col min="15" max="15" width="12.85546875" style="11" bestFit="1" customWidth="1"/>
    <col min="16" max="16" width="19.7109375" style="11" customWidth="1"/>
    <col min="17" max="17" width="25.5703125" style="11" customWidth="1"/>
    <col min="18" max="18" width="9.140625" style="11"/>
    <col min="19" max="19" width="13.5703125" style="11" customWidth="1"/>
    <col min="20" max="20" width="10" style="11" bestFit="1" customWidth="1"/>
    <col min="21" max="21" width="20.5703125" style="11" bestFit="1" customWidth="1"/>
    <col min="22" max="22" width="12.28515625" style="11" customWidth="1"/>
    <col min="23" max="16384" width="9.140625" style="11"/>
  </cols>
  <sheetData>
    <row r="1" spans="1:26">
      <c r="A1" s="10" t="s">
        <v>632</v>
      </c>
    </row>
    <row r="2" spans="1:26">
      <c r="A2" s="10" t="s">
        <v>633</v>
      </c>
    </row>
    <row r="3" spans="1:26">
      <c r="A3" s="13">
        <v>41455</v>
      </c>
    </row>
    <row r="4" spans="1:26">
      <c r="P4" s="15"/>
      <c r="Q4" s="15"/>
      <c r="U4" s="14"/>
      <c r="V4" s="14"/>
      <c r="W4" s="14"/>
      <c r="X4" s="14"/>
      <c r="Y4" s="14"/>
    </row>
    <row r="5" spans="1:26">
      <c r="P5" s="15"/>
      <c r="Q5" s="15"/>
      <c r="U5" s="14"/>
      <c r="V5" s="14"/>
      <c r="W5" s="14"/>
      <c r="X5" s="14"/>
      <c r="Y5" s="14"/>
    </row>
    <row r="6" spans="1:26" s="23" customFormat="1">
      <c r="A6" s="16"/>
      <c r="B6" s="17">
        <v>41274</v>
      </c>
      <c r="C6" s="18"/>
      <c r="D6" s="19"/>
      <c r="E6" s="18"/>
      <c r="F6" s="19"/>
      <c r="G6" s="19"/>
      <c r="H6" s="17">
        <v>41455</v>
      </c>
      <c r="I6" s="20" t="s">
        <v>634</v>
      </c>
      <c r="J6" s="21"/>
      <c r="K6" s="22" t="s">
        <v>635</v>
      </c>
      <c r="M6" s="24" t="s">
        <v>636</v>
      </c>
      <c r="N6" s="25"/>
      <c r="O6" s="26"/>
      <c r="P6" s="27" t="s">
        <v>637</v>
      </c>
      <c r="Q6" s="21"/>
      <c r="S6" s="28"/>
      <c r="U6" s="29"/>
      <c r="V6" s="29"/>
      <c r="W6" s="29"/>
      <c r="X6" s="29"/>
      <c r="Y6" s="29"/>
    </row>
    <row r="7" spans="1:26" s="23" customFormat="1">
      <c r="A7" s="16" t="s">
        <v>638</v>
      </c>
      <c r="B7" s="19" t="s">
        <v>639</v>
      </c>
      <c r="C7" s="18"/>
      <c r="D7" s="19" t="s">
        <v>640</v>
      </c>
      <c r="E7" s="18"/>
      <c r="F7" s="19" t="s">
        <v>641</v>
      </c>
      <c r="G7" s="19"/>
      <c r="H7" s="19" t="s">
        <v>639</v>
      </c>
      <c r="I7" s="19"/>
      <c r="J7" s="21"/>
      <c r="K7" s="21"/>
      <c r="M7" s="30"/>
      <c r="N7" s="31" t="s">
        <v>642</v>
      </c>
      <c r="O7" s="32">
        <v>2641020</v>
      </c>
      <c r="P7" s="33">
        <v>358078</v>
      </c>
      <c r="Q7" s="32"/>
      <c r="S7" s="32"/>
      <c r="U7" s="34"/>
      <c r="V7" s="35"/>
      <c r="W7" s="36"/>
      <c r="X7" s="36"/>
      <c r="Y7" s="34"/>
      <c r="Z7" s="37"/>
    </row>
    <row r="8" spans="1:26">
      <c r="M8" s="38"/>
      <c r="N8" s="31" t="s">
        <v>643</v>
      </c>
      <c r="O8" s="32">
        <v>3202900</v>
      </c>
      <c r="P8" s="33">
        <v>985470</v>
      </c>
      <c r="Q8" s="32"/>
      <c r="S8" s="32"/>
      <c r="U8" s="34"/>
      <c r="V8" s="35"/>
      <c r="W8" s="39"/>
      <c r="X8" s="36"/>
      <c r="Y8" s="34"/>
      <c r="Z8" s="37"/>
    </row>
    <row r="9" spans="1:26">
      <c r="A9" s="40" t="s">
        <v>644</v>
      </c>
      <c r="B9" s="41">
        <f>VLOOKUP(A9,'[24]TB by Lead'!A$1:G$65536,7,0)</f>
        <v>13105576.830000002</v>
      </c>
      <c r="C9" s="42"/>
      <c r="D9" s="43">
        <f>IF(K9&gt;0,K9,0)</f>
        <v>20887337.02</v>
      </c>
      <c r="E9" s="44"/>
      <c r="F9" s="43">
        <f>IF(K9&lt;0,-K9,0)</f>
        <v>0</v>
      </c>
      <c r="G9" s="45"/>
      <c r="H9" s="41">
        <f>VLOOKUP(A9,'TB by Lead'!A:G,7,0)</f>
        <v>33992913.850000001</v>
      </c>
      <c r="I9" s="46">
        <f>B9+D9-F9-H9</f>
        <v>0</v>
      </c>
      <c r="K9" s="47">
        <f>H9-B9</f>
        <v>20887337.02</v>
      </c>
      <c r="M9" s="38"/>
      <c r="N9" s="31" t="s">
        <v>626</v>
      </c>
      <c r="O9" s="48">
        <v>-448720.51</v>
      </c>
      <c r="P9" s="49">
        <f>-84652-63909</f>
        <v>-148561</v>
      </c>
      <c r="Q9" s="32"/>
      <c r="S9" s="32"/>
      <c r="U9" s="34"/>
      <c r="V9" s="35"/>
      <c r="W9" s="36"/>
      <c r="X9" s="50"/>
      <c r="Y9" s="51"/>
      <c r="Z9" s="52"/>
    </row>
    <row r="10" spans="1:26" ht="12" thickBot="1">
      <c r="A10" s="40"/>
      <c r="B10" s="53"/>
      <c r="C10" s="42"/>
      <c r="D10" s="43"/>
      <c r="E10" s="44"/>
      <c r="F10" s="43"/>
      <c r="G10" s="45"/>
      <c r="H10" s="45"/>
      <c r="I10" s="46"/>
      <c r="K10" s="54"/>
      <c r="M10" s="38"/>
      <c r="N10" s="31" t="s">
        <v>645</v>
      </c>
      <c r="O10" s="48">
        <v>0</v>
      </c>
      <c r="P10" s="33">
        <v>0</v>
      </c>
      <c r="Q10" s="32"/>
      <c r="S10" s="32"/>
      <c r="U10" s="34"/>
      <c r="V10" s="35"/>
      <c r="W10" s="36"/>
      <c r="X10" s="36"/>
      <c r="Y10" s="34"/>
      <c r="Z10" s="37"/>
    </row>
    <row r="11" spans="1:26">
      <c r="A11" s="55" t="s">
        <v>646</v>
      </c>
      <c r="B11" s="41">
        <f>VLOOKUP(A11,'[24]TB by Lead'!A$1:G$65536,7,0)</f>
        <v>0</v>
      </c>
      <c r="C11" s="56" t="s">
        <v>647</v>
      </c>
      <c r="D11" s="57">
        <f>IF(K11&gt;0,K11-D12+F12,0)</f>
        <v>0</v>
      </c>
      <c r="E11" s="58"/>
      <c r="F11" s="59">
        <f>IF(K11&lt;0,-K11+D12-F12,0)</f>
        <v>0</v>
      </c>
      <c r="G11" s="45"/>
      <c r="H11" s="41">
        <f>VLOOKUP(A11,'TB by Lead'!A:G,7,0)</f>
        <v>0</v>
      </c>
      <c r="I11" s="46">
        <f>B11+D11+D12-F11-F12-H11</f>
        <v>0</v>
      </c>
      <c r="K11" s="54">
        <f>H11-B11</f>
        <v>0</v>
      </c>
      <c r="M11" s="38"/>
      <c r="N11" s="31" t="s">
        <v>648</v>
      </c>
      <c r="O11" s="48">
        <v>0</v>
      </c>
      <c r="P11" s="33">
        <v>0</v>
      </c>
      <c r="Q11" s="32"/>
      <c r="S11" s="32"/>
      <c r="U11" s="14"/>
      <c r="V11" s="14"/>
      <c r="W11" s="14"/>
      <c r="X11" s="14"/>
      <c r="Y11" s="14"/>
    </row>
    <row r="12" spans="1:26" ht="12" thickBot="1">
      <c r="A12" s="40"/>
      <c r="B12" s="53"/>
      <c r="C12" s="61" t="s">
        <v>649</v>
      </c>
      <c r="D12" s="62"/>
      <c r="E12" s="63" t="s">
        <v>650</v>
      </c>
      <c r="F12" s="64"/>
      <c r="G12" s="45"/>
      <c r="H12" s="45"/>
      <c r="I12" s="46"/>
      <c r="K12" s="54"/>
      <c r="M12" s="38"/>
      <c r="N12" s="31" t="s">
        <v>651</v>
      </c>
      <c r="O12" s="65">
        <f>SUM(O7:O11)</f>
        <v>5395199.4900000002</v>
      </c>
      <c r="P12" s="65">
        <f>SUM(P7:P11)</f>
        <v>1194987</v>
      </c>
      <c r="Q12" s="32"/>
      <c r="S12" s="32"/>
      <c r="U12" s="14"/>
      <c r="V12" s="14"/>
      <c r="W12" s="14"/>
      <c r="X12" s="14"/>
      <c r="Y12" s="14"/>
    </row>
    <row r="13" spans="1:26" ht="12" thickBot="1">
      <c r="A13" s="40"/>
      <c r="B13" s="53"/>
      <c r="C13" s="66"/>
      <c r="D13" s="67"/>
      <c r="E13" s="68"/>
      <c r="F13" s="69"/>
      <c r="G13" s="45"/>
      <c r="H13" s="60"/>
      <c r="I13" s="46"/>
      <c r="K13" s="54"/>
      <c r="O13" s="70"/>
      <c r="P13" s="46"/>
      <c r="Q13" s="71"/>
      <c r="S13" s="71"/>
      <c r="U13" s="14"/>
      <c r="V13" s="14"/>
      <c r="W13" s="14"/>
      <c r="X13" s="14"/>
      <c r="Y13" s="14"/>
    </row>
    <row r="14" spans="1:26" ht="12.75">
      <c r="A14" s="55" t="s">
        <v>652</v>
      </c>
      <c r="B14" s="41">
        <f>VLOOKUP(A14,'[24]TB by Lead'!A$1:G$65536,7,0)</f>
        <v>1278363109.6899998</v>
      </c>
      <c r="C14" s="56" t="s">
        <v>653</v>
      </c>
      <c r="D14" s="57">
        <f>IF(K14&gt;0,K14-D15+F15,0)</f>
        <v>12183180.870000124</v>
      </c>
      <c r="E14" s="58"/>
      <c r="F14" s="59">
        <f>IF(K14&lt;0,-K14+D15-F15,0)</f>
        <v>0</v>
      </c>
      <c r="G14" s="45"/>
      <c r="H14" s="41">
        <f>VLOOKUP(A14,'TB by Lead'!A:G,7,0)</f>
        <v>1290546290.5599999</v>
      </c>
      <c r="I14" s="46">
        <f>B14+D14+D15-F14-F15-H14</f>
        <v>0</v>
      </c>
      <c r="K14" s="47">
        <f>H14-B14</f>
        <v>12183180.870000124</v>
      </c>
      <c r="M14" s="24" t="s">
        <v>654</v>
      </c>
      <c r="N14" s="72"/>
      <c r="O14" s="73"/>
      <c r="P14" s="15"/>
      <c r="Q14" s="71"/>
      <c r="S14" s="74"/>
      <c r="U14" s="14"/>
      <c r="V14" s="14"/>
      <c r="W14" s="14"/>
      <c r="X14" s="14"/>
      <c r="Y14" s="14"/>
    </row>
    <row r="15" spans="1:26" ht="13.5" thickBot="1">
      <c r="A15" s="40"/>
      <c r="B15" s="53"/>
      <c r="C15" s="75" t="s">
        <v>649</v>
      </c>
      <c r="D15" s="62"/>
      <c r="E15" s="63" t="s">
        <v>650</v>
      </c>
      <c r="F15" s="76"/>
      <c r="G15" s="45"/>
      <c r="H15" s="53"/>
      <c r="I15" s="46"/>
      <c r="K15" s="47"/>
      <c r="M15" s="77"/>
      <c r="N15" s="31" t="s">
        <v>655</v>
      </c>
      <c r="O15" s="32">
        <f>-B48</f>
        <v>8749429.6699999999</v>
      </c>
      <c r="P15" s="15"/>
      <c r="Q15" s="78"/>
      <c r="S15" s="14"/>
      <c r="U15" s="14"/>
      <c r="V15" s="14"/>
      <c r="W15" s="14"/>
      <c r="X15" s="14"/>
      <c r="Y15" s="14"/>
    </row>
    <row r="16" spans="1:26" ht="13.5" thickBot="1">
      <c r="A16" s="40"/>
      <c r="B16" s="53"/>
      <c r="C16" s="66"/>
      <c r="D16" s="67"/>
      <c r="E16" s="68"/>
      <c r="F16" s="69"/>
      <c r="G16" s="45"/>
      <c r="H16" s="53"/>
      <c r="I16" s="46"/>
      <c r="K16" s="47"/>
      <c r="M16" s="77"/>
      <c r="N16" s="31" t="s">
        <v>656</v>
      </c>
      <c r="O16" s="32">
        <v>28530414.870000001</v>
      </c>
      <c r="Q16" s="14"/>
      <c r="S16" s="14"/>
      <c r="U16" s="14"/>
      <c r="V16" s="14"/>
      <c r="W16" s="14"/>
    </row>
    <row r="17" spans="1:25" ht="12.75">
      <c r="A17" s="55" t="s">
        <v>657</v>
      </c>
      <c r="B17" s="41">
        <f>VLOOKUP(A17,'[24]TB by Lead'!A$1:G$65536,7,0)</f>
        <v>5656226.79</v>
      </c>
      <c r="C17" s="56" t="s">
        <v>658</v>
      </c>
      <c r="D17" s="57">
        <f>IF(K17&gt;0,K17-D18+F18,0)</f>
        <v>3329560.8999999994</v>
      </c>
      <c r="E17" s="58"/>
      <c r="F17" s="59">
        <f>IF(K17&lt;0,-K17+D18-F18,0)</f>
        <v>0</v>
      </c>
      <c r="G17" s="45"/>
      <c r="H17" s="41">
        <f>VLOOKUP(A17,'TB by Lead'!A:G,7,0)</f>
        <v>8985787.6899999995</v>
      </c>
      <c r="I17" s="46">
        <f>B17+D17+D18-F17-F18-H17</f>
        <v>0</v>
      </c>
      <c r="K17" s="47">
        <f>H17-B17</f>
        <v>3329560.8999999994</v>
      </c>
      <c r="M17" s="77"/>
      <c r="N17" s="31" t="s">
        <v>659</v>
      </c>
      <c r="O17" s="32">
        <f>-H48</f>
        <v>22440500.870000001</v>
      </c>
      <c r="U17" s="14"/>
      <c r="V17" s="14"/>
      <c r="W17" s="14"/>
    </row>
    <row r="18" spans="1:25" ht="13.5" thickBot="1">
      <c r="A18" s="40"/>
      <c r="B18" s="53"/>
      <c r="C18" s="75" t="s">
        <v>649</v>
      </c>
      <c r="D18" s="62"/>
      <c r="E18" s="63" t="s">
        <v>650</v>
      </c>
      <c r="F18" s="76"/>
      <c r="G18" s="45"/>
      <c r="H18" s="53"/>
      <c r="I18" s="46"/>
      <c r="K18" s="47"/>
      <c r="M18" s="77"/>
      <c r="N18" s="11" t="s">
        <v>660</v>
      </c>
      <c r="O18" s="32">
        <v>0</v>
      </c>
    </row>
    <row r="19" spans="1:25" ht="12" thickBot="1">
      <c r="A19" s="40"/>
      <c r="B19" s="53"/>
      <c r="C19" s="66"/>
      <c r="D19" s="67"/>
      <c r="E19" s="68"/>
      <c r="F19" s="69"/>
      <c r="G19" s="45"/>
      <c r="H19" s="53"/>
      <c r="I19" s="46"/>
      <c r="K19" s="47"/>
      <c r="N19" s="31" t="s">
        <v>661</v>
      </c>
      <c r="O19" s="65">
        <f>O15+O16-O17+O18</f>
        <v>14839343.669999998</v>
      </c>
    </row>
    <row r="20" spans="1:25">
      <c r="A20" s="55" t="s">
        <v>662</v>
      </c>
      <c r="B20" s="41">
        <f>VLOOKUP(A20,'[24]TB by Lead'!A$1:G$65536,7,0)</f>
        <v>14779371.99</v>
      </c>
      <c r="C20" s="56" t="s">
        <v>663</v>
      </c>
      <c r="D20" s="57">
        <f>IF(K20&gt;0,K20-D21+F21,0)</f>
        <v>52266510.530000001</v>
      </c>
      <c r="E20" s="58"/>
      <c r="F20" s="59">
        <f>IF(K20&lt;0,-K20+D21-F21,0)</f>
        <v>0</v>
      </c>
      <c r="G20" s="45"/>
      <c r="H20" s="41">
        <f>VLOOKUP(A20,'TB by Lead'!A:G,7,0)</f>
        <v>67045882.520000003</v>
      </c>
      <c r="I20" s="46">
        <f>B20+D20+D21-F20-F21-H20</f>
        <v>0</v>
      </c>
      <c r="K20" s="47">
        <f>H20-B20</f>
        <v>52266510.530000001</v>
      </c>
      <c r="N20" s="11" t="s">
        <v>664</v>
      </c>
      <c r="O20" s="45"/>
    </row>
    <row r="21" spans="1:25" ht="12" thickBot="1">
      <c r="A21" s="40"/>
      <c r="B21" s="53"/>
      <c r="C21" s="75" t="s">
        <v>649</v>
      </c>
      <c r="D21" s="62"/>
      <c r="E21" s="63" t="s">
        <v>650</v>
      </c>
      <c r="F21" s="76"/>
      <c r="G21" s="45"/>
      <c r="H21" s="53"/>
      <c r="I21" s="46"/>
      <c r="K21" s="47"/>
      <c r="M21" s="24" t="s">
        <v>622</v>
      </c>
      <c r="N21" s="79"/>
      <c r="O21" s="79"/>
    </row>
    <row r="22" spans="1:25">
      <c r="A22" s="40"/>
      <c r="B22" s="53"/>
      <c r="C22" s="66"/>
      <c r="D22" s="67"/>
      <c r="E22" s="68"/>
      <c r="F22" s="69"/>
      <c r="G22" s="45"/>
      <c r="H22" s="53"/>
      <c r="I22" s="46"/>
      <c r="K22" s="47"/>
      <c r="N22" s="11" t="s">
        <v>665</v>
      </c>
      <c r="O22" s="32">
        <v>0</v>
      </c>
      <c r="Q22" s="32"/>
    </row>
    <row r="23" spans="1:25">
      <c r="A23" s="55" t="s">
        <v>666</v>
      </c>
      <c r="B23" s="41">
        <f>VLOOKUP(A23,'[24]TB by Lead'!A$1:G$65536,7,0)</f>
        <v>89382416</v>
      </c>
      <c r="C23" s="80" t="s">
        <v>667</v>
      </c>
      <c r="D23" s="69">
        <f>IF(K23&gt;0,K23,0)</f>
        <v>0</v>
      </c>
      <c r="E23" s="81"/>
      <c r="F23" s="43">
        <f>IF(K23&lt;0,-K23,0)</f>
        <v>74382416</v>
      </c>
      <c r="G23" s="45"/>
      <c r="H23" s="41">
        <f>VLOOKUP(A23,'TB by Lead'!A:G,7,0)</f>
        <v>15000000</v>
      </c>
      <c r="I23" s="46">
        <f>B23+D23+D24-F23-F24-H23</f>
        <v>0</v>
      </c>
      <c r="J23" s="82"/>
      <c r="K23" s="47">
        <f>H23-B23</f>
        <v>-74382416</v>
      </c>
      <c r="N23" s="11" t="s">
        <v>622</v>
      </c>
      <c r="O23" s="32">
        <f>-'TB by Account '!L274</f>
        <v>19636.05</v>
      </c>
      <c r="Q23" s="32"/>
    </row>
    <row r="24" spans="1:25">
      <c r="A24" s="40"/>
      <c r="B24" s="53"/>
      <c r="C24" s="80"/>
      <c r="D24" s="69"/>
      <c r="E24" s="83"/>
      <c r="F24" s="69"/>
      <c r="G24" s="45"/>
      <c r="H24" s="53"/>
      <c r="I24" s="46"/>
      <c r="K24" s="47"/>
      <c r="N24" s="11" t="s">
        <v>668</v>
      </c>
      <c r="O24" s="32">
        <v>0</v>
      </c>
      <c r="Q24" s="32"/>
    </row>
    <row r="25" spans="1:25" ht="12" thickBot="1">
      <c r="A25" s="55" t="s">
        <v>669</v>
      </c>
      <c r="B25" s="41">
        <f>VLOOKUP(A25,'[24]TB by Lead'!A$1:G$65536,7,0)</f>
        <v>17302114.43</v>
      </c>
      <c r="C25" s="80" t="s">
        <v>670</v>
      </c>
      <c r="D25" s="69">
        <f>IF(K25&gt;0,K25,0)</f>
        <v>113765150.46000001</v>
      </c>
      <c r="E25" s="83"/>
      <c r="F25" s="43">
        <f>IF(K25&lt;0,-K25,0)</f>
        <v>0</v>
      </c>
      <c r="G25" s="45"/>
      <c r="H25" s="41">
        <f>VLOOKUP(A25,'TB by Lead'!A:G,7,0)</f>
        <v>131067264.89</v>
      </c>
      <c r="I25" s="46">
        <f>B25+D25+D26-F25-F26-H25</f>
        <v>0</v>
      </c>
      <c r="K25" s="47">
        <f>H25-B25</f>
        <v>113765150.46000001</v>
      </c>
      <c r="N25" s="11" t="s">
        <v>627</v>
      </c>
      <c r="O25" s="65">
        <f>O22+O23-O24</f>
        <v>19636.05</v>
      </c>
      <c r="Q25" s="32"/>
    </row>
    <row r="26" spans="1:25">
      <c r="A26" s="40"/>
      <c r="B26" s="53"/>
      <c r="C26" s="80"/>
      <c r="D26" s="69"/>
      <c r="E26" s="83"/>
      <c r="F26" s="69"/>
      <c r="G26" s="45"/>
      <c r="H26" s="53"/>
      <c r="I26" s="46"/>
      <c r="K26" s="47"/>
    </row>
    <row r="27" spans="1:25">
      <c r="A27" s="55" t="s">
        <v>671</v>
      </c>
      <c r="B27" s="41">
        <f>VLOOKUP(A27,'[24]TB by Lead'!A$1:G$65536,7,0)</f>
        <v>376057.16</v>
      </c>
      <c r="C27" s="84" t="s">
        <v>672</v>
      </c>
      <c r="D27" s="69">
        <f>IF(K27&gt;0,K27,0)</f>
        <v>25000</v>
      </c>
      <c r="E27" s="68"/>
      <c r="F27" s="43">
        <f>IF(K27&lt;0,-K27,0)</f>
        <v>0</v>
      </c>
      <c r="G27" s="85"/>
      <c r="H27" s="41">
        <f>VLOOKUP(A27,'TB by Lead'!A:G,7,0)</f>
        <v>401057.16</v>
      </c>
      <c r="I27" s="46">
        <f>B27+D27+D28-F27-F28-H27</f>
        <v>0</v>
      </c>
      <c r="K27" s="47">
        <f>H27-B27</f>
        <v>25000</v>
      </c>
      <c r="M27" s="24" t="s">
        <v>673</v>
      </c>
      <c r="N27" s="79"/>
      <c r="O27" s="79"/>
    </row>
    <row r="28" spans="1:25">
      <c r="A28" s="86"/>
      <c r="B28" s="87"/>
      <c r="C28" s="88"/>
      <c r="D28" s="89"/>
      <c r="E28" s="68"/>
      <c r="F28" s="89"/>
      <c r="G28" s="85"/>
      <c r="H28" s="87"/>
      <c r="I28" s="46"/>
      <c r="K28" s="54"/>
      <c r="N28" s="11" t="s">
        <v>674</v>
      </c>
      <c r="O28" s="45">
        <v>0</v>
      </c>
    </row>
    <row r="29" spans="1:25" ht="12" thickBot="1">
      <c r="A29" s="40"/>
      <c r="B29" s="53"/>
      <c r="C29" s="66"/>
      <c r="D29" s="67"/>
      <c r="E29" s="68"/>
      <c r="F29" s="67"/>
      <c r="G29" s="80"/>
      <c r="H29" s="53"/>
      <c r="I29" s="46"/>
      <c r="K29" s="54"/>
      <c r="N29" s="11" t="s">
        <v>673</v>
      </c>
      <c r="O29" s="45">
        <f>'TB by Account '!L506+'TB by Account '!L507+'TB by Account '!L508+'TB by Account '!L509</f>
        <v>15267709.220000001</v>
      </c>
      <c r="Q29" s="90"/>
      <c r="R29" s="90"/>
      <c r="S29" s="90"/>
    </row>
    <row r="30" spans="1:25">
      <c r="A30" s="91" t="s">
        <v>675</v>
      </c>
      <c r="B30" s="92">
        <f>VLOOKUP(A30,'[24]TB by Lead'!A$1:G$65536,7,0)</f>
        <v>2999098.46</v>
      </c>
      <c r="C30" s="93" t="s">
        <v>643</v>
      </c>
      <c r="D30" s="94">
        <f>O8+P8</f>
        <v>4188370</v>
      </c>
      <c r="E30" s="95" t="s">
        <v>676</v>
      </c>
      <c r="F30" s="96">
        <f>-O10</f>
        <v>0</v>
      </c>
      <c r="G30" s="97" t="s">
        <v>677</v>
      </c>
      <c r="H30" s="92">
        <f>VLOOKUP(A30,'TB by Lead'!A:G,7,0)</f>
        <v>6590187.6599999992</v>
      </c>
      <c r="I30" s="98">
        <f>B30+D30+D31-F30-F31-H30</f>
        <v>-0.70999999903142452</v>
      </c>
      <c r="K30" s="47">
        <f>H30-B30</f>
        <v>3591089.1999999993</v>
      </c>
      <c r="N30" s="11" t="s">
        <v>678</v>
      </c>
      <c r="O30" s="234">
        <f>-'TB by Account '!L192</f>
        <v>42609</v>
      </c>
      <c r="T30" s="99"/>
      <c r="U30" s="100"/>
      <c r="V30" s="100"/>
      <c r="W30" s="100"/>
      <c r="X30" s="100"/>
      <c r="Y30" s="101"/>
    </row>
    <row r="31" spans="1:25" ht="12" thickBot="1">
      <c r="A31" s="102"/>
      <c r="B31" s="103"/>
      <c r="C31" s="104"/>
      <c r="D31" s="105">
        <f>O11</f>
        <v>0</v>
      </c>
      <c r="E31" s="106" t="s">
        <v>679</v>
      </c>
      <c r="F31" s="107">
        <f>-(O9+P9)</f>
        <v>597281.51</v>
      </c>
      <c r="G31" s="97"/>
      <c r="H31" s="103"/>
      <c r="I31" s="98"/>
      <c r="K31" s="47"/>
      <c r="N31" s="11" t="s">
        <v>628</v>
      </c>
      <c r="O31" s="108">
        <f>O28+O29-O30</f>
        <v>15225100.220000001</v>
      </c>
      <c r="P31" s="45">
        <f>O31-F60</f>
        <v>15170607.220000001</v>
      </c>
    </row>
    <row r="32" spans="1:25">
      <c r="A32" s="102"/>
      <c r="B32" s="103"/>
      <c r="C32" s="104"/>
      <c r="D32" s="105"/>
      <c r="E32" s="106"/>
      <c r="F32" s="107">
        <v>0</v>
      </c>
      <c r="G32" s="97"/>
      <c r="H32" s="103"/>
      <c r="I32" s="98"/>
      <c r="K32" s="47"/>
    </row>
    <row r="33" spans="1:24" ht="12.75">
      <c r="A33" s="102"/>
      <c r="B33" s="103"/>
      <c r="C33" s="104" t="s">
        <v>680</v>
      </c>
      <c r="D33" s="105"/>
      <c r="E33" s="106" t="s">
        <v>681</v>
      </c>
      <c r="F33" s="107"/>
      <c r="G33" s="97"/>
      <c r="H33" s="103"/>
      <c r="I33" s="98"/>
      <c r="K33" s="47"/>
      <c r="M33" s="24" t="s">
        <v>682</v>
      </c>
      <c r="N33" s="72"/>
      <c r="O33" s="109"/>
    </row>
    <row r="34" spans="1:24" ht="13.5" thickBot="1">
      <c r="A34" s="102"/>
      <c r="B34" s="103"/>
      <c r="C34" s="110"/>
      <c r="D34" s="111"/>
      <c r="E34" s="112"/>
      <c r="F34" s="113"/>
      <c r="G34" s="97"/>
      <c r="H34" s="103"/>
      <c r="I34" s="98"/>
      <c r="K34" s="47"/>
      <c r="M34" s="114"/>
      <c r="N34" s="77"/>
      <c r="O34" s="115"/>
      <c r="P34" s="15"/>
    </row>
    <row r="35" spans="1:24">
      <c r="A35" s="40"/>
      <c r="B35" s="53"/>
      <c r="C35" s="42"/>
      <c r="D35" s="69"/>
      <c r="E35" s="83"/>
      <c r="F35" s="69"/>
      <c r="G35" s="80"/>
      <c r="H35" s="53"/>
      <c r="I35" s="46"/>
      <c r="K35" s="43"/>
    </row>
    <row r="36" spans="1:24">
      <c r="A36" s="55" t="s">
        <v>683</v>
      </c>
      <c r="B36" s="41">
        <f>VLOOKUP(A36,'[24]TB by Lead'!A$1:G$65536,7,0)</f>
        <v>6256148.1299999999</v>
      </c>
      <c r="C36" s="116"/>
      <c r="D36" s="69">
        <f>IF(K36&gt;0,K36,0)</f>
        <v>0</v>
      </c>
      <c r="E36" s="68"/>
      <c r="F36" s="43">
        <f>IF(K36&lt;0,-K36,0)</f>
        <v>4214579.6500000004</v>
      </c>
      <c r="G36" s="45"/>
      <c r="H36" s="41">
        <f>VLOOKUP(A36,'TB by Lead'!A:G,7,0)</f>
        <v>2041568.48</v>
      </c>
      <c r="I36" s="46">
        <f>B36+D36+D37-F36-F37-H36-F38</f>
        <v>-4.6566128730773926E-10</v>
      </c>
      <c r="K36" s="47">
        <f>H36-B36</f>
        <v>-4214579.6500000004</v>
      </c>
      <c r="O36" s="117"/>
    </row>
    <row r="37" spans="1:24">
      <c r="A37" s="40"/>
      <c r="B37" s="53"/>
      <c r="C37" s="42"/>
      <c r="D37" s="69"/>
      <c r="E37" s="83"/>
      <c r="F37" s="69"/>
      <c r="G37" s="45"/>
      <c r="H37" s="53"/>
      <c r="I37" s="70"/>
      <c r="K37" s="47"/>
    </row>
    <row r="38" spans="1:24">
      <c r="A38" s="118" t="s">
        <v>684</v>
      </c>
      <c r="B38" s="119">
        <f>VLOOKUP(A38,'[24]TB by Lead'!A$1:G$65536,7,0)</f>
        <v>1428220119.48</v>
      </c>
      <c r="C38" s="120"/>
      <c r="D38" s="121"/>
      <c r="E38" s="122"/>
      <c r="F38" s="121"/>
      <c r="G38" s="123"/>
      <c r="H38" s="119">
        <f>VLOOKUP(A38,'TB by Lead'!A:G,7,0)</f>
        <v>1575455717.74</v>
      </c>
      <c r="I38" s="124"/>
      <c r="K38" s="47">
        <f>H38-B38</f>
        <v>147235598.25999999</v>
      </c>
      <c r="M38" s="10"/>
      <c r="N38" s="14"/>
      <c r="O38" s="14"/>
      <c r="P38" s="14"/>
      <c r="Q38" s="14"/>
      <c r="R38" s="14"/>
      <c r="S38" s="10"/>
      <c r="T38" s="14"/>
      <c r="U38" s="14"/>
      <c r="V38" s="14"/>
      <c r="W38" s="14"/>
    </row>
    <row r="39" spans="1:24" ht="12" thickBot="1">
      <c r="A39" s="40"/>
      <c r="B39" s="53"/>
      <c r="C39" s="42"/>
      <c r="D39" s="43"/>
      <c r="E39" s="44"/>
      <c r="F39" s="43"/>
      <c r="G39" s="45"/>
      <c r="H39" s="53"/>
      <c r="I39" s="70"/>
      <c r="K39" s="47"/>
      <c r="M39" s="14"/>
      <c r="N39" s="78"/>
      <c r="O39" s="78"/>
      <c r="P39" s="78"/>
      <c r="Q39" s="78"/>
      <c r="R39" s="78"/>
      <c r="S39" s="14"/>
      <c r="T39" s="14"/>
      <c r="U39" s="14"/>
      <c r="V39" s="14"/>
      <c r="W39" s="14"/>
    </row>
    <row r="40" spans="1:24">
      <c r="A40" s="55" t="s">
        <v>685</v>
      </c>
      <c r="B40" s="41">
        <f>VLOOKUP(A40,'[24]TB by Lead'!A$1:G$65536,7,0)</f>
        <v>-26923896.199999999</v>
      </c>
      <c r="C40" s="125" t="s">
        <v>686</v>
      </c>
      <c r="D40" s="57">
        <f>IF(K40&gt;0,K40-D41+F41,0)</f>
        <v>26923896.199999999</v>
      </c>
      <c r="E40" s="58"/>
      <c r="F40" s="59">
        <f>IF(K40&lt;0,-K40+D41-F41,0)</f>
        <v>0</v>
      </c>
      <c r="G40" s="45"/>
      <c r="H40" s="41">
        <f>VLOOKUP(A40,'TB by Lead'!A:G,7,0)</f>
        <v>0</v>
      </c>
      <c r="I40" s="46">
        <f>B40+D40+D41-F40-F41-H40</f>
        <v>0</v>
      </c>
      <c r="K40" s="47">
        <f>H40-B40</f>
        <v>26923896.199999999</v>
      </c>
      <c r="M40" s="14"/>
      <c r="N40" s="78"/>
      <c r="O40" s="78"/>
      <c r="P40" s="78"/>
      <c r="Q40" s="78"/>
      <c r="R40" s="78"/>
      <c r="S40" s="14"/>
      <c r="T40" s="14"/>
      <c r="U40" s="14"/>
      <c r="V40" s="14"/>
      <c r="W40" s="14"/>
    </row>
    <row r="41" spans="1:24" ht="12" thickBot="1">
      <c r="A41" s="40"/>
      <c r="B41" s="53"/>
      <c r="C41" s="126" t="s">
        <v>687</v>
      </c>
      <c r="D41" s="62"/>
      <c r="E41" s="127" t="s">
        <v>688</v>
      </c>
      <c r="F41" s="76"/>
      <c r="G41" s="45"/>
      <c r="H41" s="53"/>
      <c r="I41" s="46"/>
      <c r="K41" s="47"/>
      <c r="M41" s="14"/>
      <c r="N41" s="128"/>
      <c r="O41" s="129"/>
      <c r="P41" s="29"/>
      <c r="Q41" s="129"/>
      <c r="R41" s="14"/>
      <c r="S41" s="78"/>
      <c r="T41" s="29"/>
      <c r="U41" s="10"/>
      <c r="V41" s="29"/>
      <c r="W41" s="14"/>
      <c r="X41" s="78"/>
    </row>
    <row r="42" spans="1:24" ht="12" thickBot="1">
      <c r="A42" s="40"/>
      <c r="B42" s="53"/>
      <c r="C42" s="42"/>
      <c r="D42" s="69"/>
      <c r="E42" s="83"/>
      <c r="F42" s="69"/>
      <c r="G42" s="45"/>
      <c r="H42" s="53"/>
      <c r="I42" s="46"/>
      <c r="K42" s="47"/>
      <c r="M42" s="14"/>
      <c r="N42" s="128"/>
      <c r="O42" s="129"/>
      <c r="P42" s="29"/>
      <c r="Q42" s="129"/>
      <c r="R42" s="14"/>
      <c r="S42" s="78"/>
      <c r="T42" s="29"/>
      <c r="U42" s="10"/>
      <c r="V42" s="29"/>
      <c r="W42" s="14"/>
      <c r="X42" s="78"/>
    </row>
    <row r="43" spans="1:24">
      <c r="A43" s="55" t="s">
        <v>689</v>
      </c>
      <c r="B43" s="41">
        <f>VLOOKUP(A43,'[24]TB by Lead'!A$1:G$65536,7,0)</f>
        <v>-154462494.53</v>
      </c>
      <c r="C43" s="56" t="s">
        <v>690</v>
      </c>
      <c r="D43" s="57">
        <f>IF(K43&gt;0,K43-D44+F44,0)</f>
        <v>123555405.2</v>
      </c>
      <c r="E43" s="58"/>
      <c r="F43" s="59">
        <f>IF(K43&lt;0,-K43+D44-F44,0)</f>
        <v>0</v>
      </c>
      <c r="G43" s="45"/>
      <c r="H43" s="41">
        <f>VLOOKUP(A43,'TB by Lead'!A:G,7,0)</f>
        <v>-30907089.329999998</v>
      </c>
      <c r="I43" s="46">
        <f>B43+D43+D44-F43-F44-H43</f>
        <v>0</v>
      </c>
      <c r="K43" s="47">
        <f>H43-B43</f>
        <v>123555405.2</v>
      </c>
      <c r="M43" s="14"/>
      <c r="N43" s="128"/>
      <c r="O43" s="129"/>
      <c r="P43" s="29"/>
      <c r="Q43" s="129"/>
      <c r="R43" s="14"/>
      <c r="S43" s="78"/>
      <c r="T43" s="29"/>
      <c r="U43" s="10"/>
      <c r="V43" s="29"/>
      <c r="W43" s="14"/>
      <c r="X43" s="78"/>
    </row>
    <row r="44" spans="1:24" ht="10.5" customHeight="1" thickBot="1">
      <c r="A44" s="40"/>
      <c r="B44" s="53"/>
      <c r="C44" s="130" t="s">
        <v>649</v>
      </c>
      <c r="D44" s="62"/>
      <c r="E44" s="127" t="s">
        <v>650</v>
      </c>
      <c r="F44" s="76"/>
      <c r="G44" s="45"/>
      <c r="H44" s="53"/>
      <c r="I44" s="46"/>
      <c r="K44" s="47"/>
      <c r="M44" s="14"/>
      <c r="N44" s="128"/>
      <c r="O44" s="128"/>
      <c r="P44" s="131"/>
      <c r="Q44" s="131"/>
      <c r="R44" s="14"/>
      <c r="S44" s="132"/>
      <c r="T44" s="133"/>
      <c r="U44" s="133"/>
      <c r="V44" s="133"/>
      <c r="W44" s="78"/>
      <c r="X44" s="78"/>
    </row>
    <row r="45" spans="1:24" ht="10.5" customHeight="1">
      <c r="A45" s="40"/>
      <c r="B45" s="53"/>
      <c r="C45" s="42"/>
      <c r="D45" s="69"/>
      <c r="E45" s="83"/>
      <c r="F45" s="69"/>
      <c r="G45" s="45"/>
      <c r="H45" s="53"/>
      <c r="I45" s="46"/>
      <c r="K45" s="47"/>
      <c r="M45" s="14"/>
      <c r="N45" s="128"/>
      <c r="O45" s="128"/>
      <c r="P45" s="131"/>
      <c r="Q45" s="131"/>
      <c r="R45" s="14"/>
      <c r="S45" s="132"/>
      <c r="T45" s="133"/>
      <c r="U45" s="133"/>
      <c r="V45" s="133"/>
      <c r="W45" s="34"/>
      <c r="X45" s="34"/>
    </row>
    <row r="46" spans="1:24" ht="10.5" customHeight="1">
      <c r="A46" s="55" t="s">
        <v>691</v>
      </c>
      <c r="B46" s="41">
        <f>VLOOKUP(A46,'[24]TB by Lead'!A$1:G$65536,7,0)</f>
        <v>0</v>
      </c>
      <c r="C46" s="42"/>
      <c r="D46" s="69">
        <f>IF(K46&gt;0,K46,0)</f>
        <v>0</v>
      </c>
      <c r="E46" s="83"/>
      <c r="F46" s="43">
        <f>IF(K46&lt;0,-K46,0)</f>
        <v>0</v>
      </c>
      <c r="G46" s="45"/>
      <c r="H46" s="41">
        <f>VLOOKUP(A46,'TB by Lead'!A:G,7,0)</f>
        <v>0</v>
      </c>
      <c r="I46" s="46">
        <f>B46+D46+D47-F46-F47-H46</f>
        <v>0</v>
      </c>
      <c r="K46" s="47">
        <f>H46-B46</f>
        <v>0</v>
      </c>
      <c r="M46" s="14"/>
      <c r="N46" s="128"/>
      <c r="O46" s="128"/>
      <c r="P46" s="131"/>
      <c r="Q46" s="131"/>
      <c r="R46" s="14"/>
      <c r="S46" s="132"/>
      <c r="T46" s="133"/>
      <c r="U46" s="133"/>
      <c r="V46" s="133"/>
      <c r="W46" s="34"/>
      <c r="X46" s="34"/>
    </row>
    <row r="47" spans="1:24" ht="10.5" customHeight="1" thickBot="1">
      <c r="A47" s="40"/>
      <c r="B47" s="53"/>
      <c r="C47" s="42"/>
      <c r="D47" s="69"/>
      <c r="E47" s="83"/>
      <c r="F47" s="69"/>
      <c r="G47" s="45"/>
      <c r="H47" s="53"/>
      <c r="I47" s="46"/>
      <c r="K47" s="47"/>
      <c r="M47" s="14"/>
      <c r="N47" s="128"/>
      <c r="O47" s="128"/>
      <c r="P47" s="131"/>
      <c r="Q47" s="131"/>
      <c r="R47" s="14"/>
      <c r="S47" s="132"/>
      <c r="T47" s="133"/>
      <c r="U47" s="133"/>
      <c r="V47" s="133"/>
      <c r="W47" s="34"/>
      <c r="X47" s="34"/>
    </row>
    <row r="48" spans="1:24" ht="10.5" customHeight="1">
      <c r="A48" s="55" t="s">
        <v>692</v>
      </c>
      <c r="B48" s="41">
        <f>VLOOKUP(A48,'[24]TB by Lead'!A$1:G$65536,7,0)</f>
        <v>-8749429.6699999999</v>
      </c>
      <c r="C48" s="134" t="s">
        <v>693</v>
      </c>
      <c r="D48" s="57">
        <f>IF(K48&gt;0,K48-D49+F49,0)</f>
        <v>0</v>
      </c>
      <c r="E48" s="58"/>
      <c r="F48" s="59">
        <f>IF(K48&lt;0,-K48+D49-F49,0)</f>
        <v>5215503.6300000027</v>
      </c>
      <c r="G48" s="85"/>
      <c r="H48" s="41">
        <f>VLOOKUP(A48,'TB by Lead'!A:G,7,0)</f>
        <v>-22440500.870000001</v>
      </c>
      <c r="I48" s="46">
        <f>B48+D48+D49-F48-F49-H48</f>
        <v>0</v>
      </c>
      <c r="K48" s="47">
        <f>H48-B48</f>
        <v>-13691071.200000001</v>
      </c>
      <c r="M48" s="14"/>
      <c r="N48" s="128"/>
      <c r="O48" s="128"/>
      <c r="P48" s="131"/>
      <c r="Q48" s="131"/>
      <c r="R48" s="14"/>
      <c r="S48" s="132"/>
      <c r="T48" s="133"/>
      <c r="U48" s="133"/>
      <c r="V48" s="133"/>
      <c r="W48" s="34"/>
      <c r="X48" s="34"/>
    </row>
    <row r="49" spans="1:24" ht="12" thickBot="1">
      <c r="A49" s="86"/>
      <c r="B49" s="87"/>
      <c r="C49" s="126" t="s">
        <v>694</v>
      </c>
      <c r="D49" s="135">
        <v>6089914</v>
      </c>
      <c r="E49" s="127" t="s">
        <v>695</v>
      </c>
      <c r="F49" s="136">
        <v>14565481.57</v>
      </c>
      <c r="G49" s="85"/>
      <c r="H49" s="87"/>
      <c r="I49" s="46"/>
      <c r="K49" s="47"/>
      <c r="M49" s="14"/>
      <c r="N49" s="128"/>
      <c r="O49" s="128"/>
      <c r="P49" s="131"/>
      <c r="Q49" s="131"/>
      <c r="R49" s="14"/>
      <c r="S49" s="132"/>
      <c r="T49" s="133"/>
      <c r="U49" s="133"/>
      <c r="V49" s="133"/>
      <c r="W49" s="34"/>
      <c r="X49" s="34"/>
    </row>
    <row r="50" spans="1:24">
      <c r="A50" s="55"/>
      <c r="B50" s="87"/>
      <c r="C50" s="116"/>
      <c r="D50" s="67"/>
      <c r="E50" s="68"/>
      <c r="F50" s="67"/>
      <c r="G50" s="85"/>
      <c r="H50" s="87"/>
      <c r="I50" s="46"/>
      <c r="K50" s="47"/>
      <c r="M50" s="14"/>
      <c r="N50" s="128"/>
      <c r="O50" s="128"/>
      <c r="P50" s="131"/>
      <c r="Q50" s="131"/>
      <c r="R50" s="14"/>
      <c r="S50" s="132"/>
      <c r="T50" s="133"/>
      <c r="U50" s="133"/>
      <c r="V50" s="133"/>
      <c r="W50" s="34"/>
      <c r="X50" s="34"/>
    </row>
    <row r="51" spans="1:24">
      <c r="A51" s="40"/>
      <c r="B51" s="53"/>
      <c r="C51" s="42"/>
      <c r="D51" s="69"/>
      <c r="E51" s="83"/>
      <c r="F51" s="69"/>
      <c r="G51" s="45"/>
      <c r="H51" s="53"/>
      <c r="I51" s="46"/>
      <c r="K51" s="47"/>
      <c r="M51" s="14"/>
      <c r="N51" s="128"/>
      <c r="O51" s="128"/>
      <c r="P51" s="131"/>
      <c r="Q51" s="131"/>
      <c r="R51" s="14"/>
      <c r="S51" s="34"/>
      <c r="T51" s="137"/>
      <c r="U51" s="34"/>
      <c r="V51" s="137"/>
      <c r="W51" s="34"/>
      <c r="X51" s="34"/>
    </row>
    <row r="52" spans="1:24">
      <c r="A52" s="55" t="s">
        <v>696</v>
      </c>
      <c r="B52" s="41">
        <f>VLOOKUP(A52,'[24]TB by Lead'!A$1:G$65536,7,0)</f>
        <v>-34590372.970000006</v>
      </c>
      <c r="C52" s="80" t="s">
        <v>697</v>
      </c>
      <c r="D52" s="69">
        <f>IF(K52&gt;0,K52,0)</f>
        <v>28880499.960000008</v>
      </c>
      <c r="E52" s="83"/>
      <c r="F52" s="43">
        <v>0</v>
      </c>
      <c r="G52" s="45"/>
      <c r="H52" s="41">
        <f>VLOOKUP(A52,'TB by Lead'!A:G,7,0)</f>
        <v>-5709873.0099999998</v>
      </c>
      <c r="I52" s="46">
        <f>B52+D52-F52-F53-H52</f>
        <v>0</v>
      </c>
      <c r="K52" s="47">
        <f>H52-B52</f>
        <v>28880499.960000008</v>
      </c>
      <c r="M52" s="14"/>
      <c r="N52" s="128"/>
      <c r="O52" s="128"/>
      <c r="P52" s="131"/>
      <c r="Q52" s="131"/>
      <c r="R52" s="14"/>
      <c r="S52" s="34"/>
      <c r="T52" s="137"/>
      <c r="U52" s="34"/>
      <c r="V52" s="34"/>
      <c r="W52" s="34"/>
      <c r="X52" s="34"/>
    </row>
    <row r="53" spans="1:24">
      <c r="A53" s="55"/>
      <c r="B53" s="41"/>
      <c r="C53" s="80"/>
      <c r="D53" s="69"/>
      <c r="E53" s="83"/>
      <c r="F53" s="43">
        <v>0</v>
      </c>
      <c r="G53" s="45"/>
      <c r="H53" s="41"/>
      <c r="I53" s="46"/>
      <c r="K53" s="47"/>
      <c r="M53" s="14"/>
      <c r="N53" s="128"/>
      <c r="O53" s="128"/>
      <c r="P53" s="131"/>
      <c r="Q53" s="131"/>
      <c r="R53" s="14"/>
      <c r="S53" s="34"/>
      <c r="T53" s="137"/>
      <c r="U53" s="34"/>
      <c r="V53" s="34"/>
      <c r="W53" s="34"/>
      <c r="X53" s="34"/>
    </row>
    <row r="54" spans="1:24">
      <c r="A54" s="40"/>
      <c r="B54" s="53"/>
      <c r="C54" s="42"/>
      <c r="D54" s="69"/>
      <c r="E54" s="83"/>
      <c r="F54" s="69"/>
      <c r="G54" s="45"/>
      <c r="H54" s="53"/>
      <c r="I54" s="46"/>
      <c r="K54" s="47"/>
      <c r="M54" s="14"/>
      <c r="N54" s="128"/>
      <c r="O54" s="128"/>
      <c r="P54" s="131"/>
      <c r="Q54" s="138"/>
      <c r="R54" s="14"/>
      <c r="S54" s="34"/>
      <c r="T54" s="137"/>
      <c r="U54" s="34"/>
      <c r="V54" s="34"/>
      <c r="W54" s="34"/>
      <c r="X54" s="34"/>
    </row>
    <row r="55" spans="1:24">
      <c r="A55" s="55" t="s">
        <v>698</v>
      </c>
      <c r="B55" s="41">
        <f>VLOOKUP(A55,'[24]TB by Lead'!A$1:G$65536,7,0)+'[24]TB by Lead'!G28</f>
        <v>-127683576.61</v>
      </c>
      <c r="C55" s="80" t="s">
        <v>699</v>
      </c>
      <c r="D55" s="69">
        <f>IF(K55&gt;0,K55,0)</f>
        <v>17891594.879999995</v>
      </c>
      <c r="E55" s="83"/>
      <c r="F55" s="43">
        <f>IF(K55&lt;0,-K55,0)</f>
        <v>0</v>
      </c>
      <c r="G55" s="45"/>
      <c r="H55" s="41">
        <f>VLOOKUP(A55,'TB by Lead'!A:G,7,0)+'TB by Lead'!G28</f>
        <v>-109791981.73</v>
      </c>
      <c r="I55" s="46">
        <f>B55+D55-F55-H55</f>
        <v>0</v>
      </c>
      <c r="K55" s="47">
        <f>H55-B55</f>
        <v>17891594.879999995</v>
      </c>
      <c r="M55" s="14"/>
      <c r="N55" s="128"/>
      <c r="O55" s="128"/>
      <c r="P55" s="131"/>
      <c r="Q55" s="138"/>
      <c r="R55" s="14"/>
      <c r="S55" s="34"/>
      <c r="T55" s="137"/>
      <c r="U55" s="34"/>
      <c r="V55" s="34"/>
      <c r="W55" s="34"/>
      <c r="X55" s="34"/>
    </row>
    <row r="56" spans="1:24" ht="12" thickBot="1">
      <c r="A56" s="40"/>
      <c r="B56" s="53"/>
      <c r="C56" s="42"/>
      <c r="D56" s="69"/>
      <c r="E56" s="83"/>
      <c r="F56" s="69"/>
      <c r="G56" s="45"/>
      <c r="H56" s="53"/>
      <c r="I56" s="46"/>
      <c r="K56" s="47"/>
      <c r="M56" s="14"/>
      <c r="N56" s="128"/>
      <c r="O56" s="128"/>
      <c r="P56" s="131"/>
      <c r="Q56" s="138"/>
      <c r="R56" s="14"/>
      <c r="S56" s="34"/>
      <c r="T56" s="137"/>
      <c r="U56" s="34"/>
      <c r="V56" s="34"/>
      <c r="W56" s="34"/>
      <c r="X56" s="34"/>
    </row>
    <row r="57" spans="1:24">
      <c r="A57" s="55" t="s">
        <v>700</v>
      </c>
      <c r="B57" s="41">
        <f>VLOOKUP(A57,'[24]TB by Lead'!A$1:G$65536,7,0)</f>
        <v>-1977483</v>
      </c>
      <c r="C57" s="56" t="s">
        <v>701</v>
      </c>
      <c r="D57" s="57">
        <f>IF(K57&gt;0,K57-D58-D59-D60+F58+F59+F60,0)</f>
        <v>0</v>
      </c>
      <c r="E57" s="58"/>
      <c r="F57" s="59">
        <f>IF(K57&lt;0,-K57+D58+D59+D60+F58-F59-F60,0)</f>
        <v>-6.0000000055879354E-2</v>
      </c>
      <c r="G57" s="45"/>
      <c r="H57" s="41">
        <f>VLOOKUP(A57,'TB by Lead'!A:G,7,0)</f>
        <v>-2304641.94</v>
      </c>
      <c r="I57" s="46">
        <f>B57+D57+D58+D59+D60+F58-F59-F60-H57</f>
        <v>-6.0000000055879354E-2</v>
      </c>
      <c r="K57" s="47">
        <f>H57-B57</f>
        <v>-327158.93999999994</v>
      </c>
      <c r="M57" s="14"/>
      <c r="N57" s="128"/>
      <c r="O57" s="128"/>
      <c r="P57" s="131"/>
      <c r="Q57" s="138"/>
      <c r="R57" s="14"/>
      <c r="S57" s="14"/>
      <c r="T57" s="34"/>
      <c r="U57" s="34"/>
      <c r="V57" s="34"/>
      <c r="W57" s="34"/>
      <c r="X57" s="34"/>
    </row>
    <row r="58" spans="1:24">
      <c r="A58" s="139" t="s">
        <v>702</v>
      </c>
      <c r="B58" s="140">
        <v>-83588</v>
      </c>
      <c r="C58" s="141" t="s">
        <v>624</v>
      </c>
      <c r="D58" s="67"/>
      <c r="E58" s="142" t="s">
        <v>624</v>
      </c>
      <c r="F58" s="143">
        <v>0</v>
      </c>
      <c r="G58" s="45"/>
      <c r="H58" s="144">
        <f>B58-D58</f>
        <v>-83588</v>
      </c>
      <c r="I58" s="46"/>
      <c r="K58" s="47"/>
      <c r="M58" s="14"/>
      <c r="N58" s="128"/>
      <c r="O58" s="128"/>
      <c r="P58" s="131"/>
      <c r="Q58" s="138"/>
      <c r="R58" s="14"/>
      <c r="S58" s="14"/>
      <c r="T58" s="14"/>
      <c r="U58" s="14"/>
      <c r="V58" s="14"/>
      <c r="W58" s="14"/>
    </row>
    <row r="59" spans="1:24">
      <c r="A59" s="139" t="s">
        <v>703</v>
      </c>
      <c r="B59" s="140">
        <v>-145760</v>
      </c>
      <c r="C59" s="145"/>
      <c r="D59" s="67"/>
      <c r="E59" s="68" t="s">
        <v>704</v>
      </c>
      <c r="F59" s="143">
        <v>272666</v>
      </c>
      <c r="G59" s="45"/>
      <c r="H59" s="144">
        <f>B59-F59</f>
        <v>-418426</v>
      </c>
      <c r="I59" s="70"/>
      <c r="K59" s="47"/>
      <c r="M59" s="14"/>
      <c r="N59" s="128"/>
      <c r="O59" s="128"/>
      <c r="P59" s="131"/>
      <c r="Q59" s="14"/>
      <c r="R59" s="14"/>
      <c r="S59" s="14"/>
      <c r="T59" s="14"/>
      <c r="U59" s="14"/>
      <c r="V59" s="14"/>
      <c r="W59" s="14"/>
    </row>
    <row r="60" spans="1:24" ht="12" thickBot="1">
      <c r="A60" s="139" t="s">
        <v>705</v>
      </c>
      <c r="B60" s="140">
        <v>-7971</v>
      </c>
      <c r="C60" s="130"/>
      <c r="D60" s="62"/>
      <c r="E60" s="127" t="s">
        <v>706</v>
      </c>
      <c r="F60" s="146">
        <v>54493</v>
      </c>
      <c r="G60" s="45"/>
      <c r="H60" s="144">
        <f>B60-F60</f>
        <v>-62464</v>
      </c>
      <c r="I60" s="70"/>
      <c r="K60" s="47"/>
      <c r="M60" s="14"/>
      <c r="N60" s="128"/>
      <c r="O60" s="128"/>
      <c r="P60" s="131"/>
      <c r="Q60" s="14"/>
      <c r="R60" s="14"/>
      <c r="S60" s="14"/>
      <c r="T60" s="14"/>
      <c r="U60" s="14"/>
      <c r="V60" s="14"/>
      <c r="W60" s="14"/>
    </row>
    <row r="61" spans="1:24" ht="12" thickBot="1">
      <c r="A61" s="40"/>
      <c r="B61" s="53"/>
      <c r="C61" s="42"/>
      <c r="D61" s="147"/>
      <c r="E61" s="44"/>
      <c r="F61" s="147"/>
      <c r="G61" s="45"/>
      <c r="H61" s="53"/>
      <c r="I61" s="70"/>
      <c r="K61" s="47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4">
      <c r="A62" s="55" t="s">
        <v>707</v>
      </c>
      <c r="B62" s="41">
        <f>VLOOKUP(A62,'[24]TB by Lead'!A$1:G$65536,7,0)</f>
        <v>-27378353.199999999</v>
      </c>
      <c r="C62" s="125" t="s">
        <v>708</v>
      </c>
      <c r="D62" s="69">
        <f>IF(K62&gt;0,K62,0)</f>
        <v>0</v>
      </c>
      <c r="E62" s="58"/>
      <c r="F62" s="149">
        <f>IF(K62&lt;0,-K62,0)</f>
        <v>10115212.449999999</v>
      </c>
      <c r="G62" s="85"/>
      <c r="H62" s="41">
        <f>VLOOKUP(A62,'TB by Lead'!A:G,7,0)</f>
        <v>-37493565.649999999</v>
      </c>
      <c r="I62" s="46">
        <f>B62+D62-F62-H62</f>
        <v>0</v>
      </c>
      <c r="K62" s="47">
        <f>H62-B62</f>
        <v>-10115212.449999999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4" ht="12" thickBot="1">
      <c r="A63" s="86"/>
      <c r="B63" s="150"/>
      <c r="C63" s="126"/>
      <c r="D63" s="62"/>
      <c r="E63" s="127"/>
      <c r="F63" s="76"/>
      <c r="G63" s="85"/>
      <c r="H63" s="150"/>
      <c r="I63" s="46"/>
      <c r="K63" s="47"/>
      <c r="M63" s="14"/>
      <c r="N63" s="14"/>
      <c r="O63" s="14"/>
      <c r="P63" s="29"/>
      <c r="Q63" s="14"/>
      <c r="R63" s="14"/>
      <c r="S63" s="14"/>
      <c r="T63" s="14"/>
      <c r="U63" s="14"/>
      <c r="V63" s="14"/>
      <c r="W63" s="14"/>
    </row>
    <row r="64" spans="1:24">
      <c r="A64" s="40"/>
      <c r="B64" s="53"/>
      <c r="C64" s="80"/>
      <c r="D64" s="43"/>
      <c r="E64" s="44"/>
      <c r="F64" s="43"/>
      <c r="G64" s="45"/>
      <c r="H64" s="53"/>
      <c r="I64" s="46"/>
      <c r="K64" s="47"/>
      <c r="M64" s="14"/>
      <c r="N64" s="14"/>
      <c r="O64" s="14"/>
      <c r="P64" s="131"/>
      <c r="Q64" s="14"/>
      <c r="R64" s="14"/>
      <c r="S64" s="14"/>
      <c r="T64" s="14"/>
      <c r="U64" s="14"/>
      <c r="V64" s="14"/>
      <c r="W64" s="14"/>
    </row>
    <row r="65" spans="1:23">
      <c r="A65" s="55" t="s">
        <v>709</v>
      </c>
      <c r="B65" s="41">
        <f>VLOOKUP(A65,'[24]TB by Lead'!A$1:G$65536,7,0)</f>
        <v>-486102839.27999997</v>
      </c>
      <c r="C65" s="80"/>
      <c r="D65" s="69">
        <f>IF(K65&gt;0,K65,0)</f>
        <v>169345142.97999996</v>
      </c>
      <c r="E65" s="44"/>
      <c r="F65" s="43">
        <f>IF(K65&lt;0,-K65,0)</f>
        <v>0</v>
      </c>
      <c r="G65" s="45"/>
      <c r="H65" s="41">
        <f>VLOOKUP(A65,'TB by Lead'!A:G,7,0)</f>
        <v>-316757696.30000001</v>
      </c>
      <c r="I65" s="46">
        <f>B65+D65-F65-H65</f>
        <v>0</v>
      </c>
      <c r="K65" s="47">
        <f>H65-B65</f>
        <v>169345142.97999996</v>
      </c>
      <c r="L65" s="4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1:23">
      <c r="A66" s="40"/>
      <c r="B66" s="41"/>
      <c r="C66" s="80"/>
      <c r="D66" s="43"/>
      <c r="E66" s="44"/>
      <c r="F66" s="43"/>
      <c r="G66" s="45"/>
      <c r="H66" s="53"/>
      <c r="I66" s="46"/>
      <c r="K66" s="47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>
      <c r="A67" s="55" t="s">
        <v>710</v>
      </c>
      <c r="B67" s="41">
        <f>VLOOKUP(A67,'[24]TB by Lead'!A$1:G$65536,7,0)</f>
        <v>-165585286.5</v>
      </c>
      <c r="C67" s="80"/>
      <c r="D67" s="69">
        <v>426076979</v>
      </c>
      <c r="E67" s="44"/>
      <c r="F67" s="43">
        <v>724838865</v>
      </c>
      <c r="G67" s="45"/>
      <c r="H67" s="41">
        <f>VLOOKUP(A67,'TB by Lead'!A:G,7,0)</f>
        <v>-464347172.94999999</v>
      </c>
      <c r="I67" s="46">
        <f>B67+D67-F67-H67</f>
        <v>0.44999998807907104</v>
      </c>
      <c r="K67" s="47">
        <f>H67-B67</f>
        <v>-298761886.44999999</v>
      </c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1:23">
      <c r="A68" s="55"/>
      <c r="B68" s="41"/>
      <c r="C68" s="80"/>
      <c r="D68" s="69"/>
      <c r="E68" s="44"/>
      <c r="F68" s="43"/>
      <c r="G68" s="45"/>
      <c r="H68" s="41"/>
      <c r="I68" s="46"/>
      <c r="K68" s="47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>
      <c r="A69" s="40"/>
      <c r="B69" s="53"/>
      <c r="C69" s="80"/>
      <c r="D69" s="43"/>
      <c r="E69" s="44"/>
      <c r="F69" s="43"/>
      <c r="G69" s="45"/>
      <c r="H69" s="53"/>
      <c r="I69" s="46"/>
      <c r="K69" s="47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1:23">
      <c r="A70" s="55" t="s">
        <v>711</v>
      </c>
      <c r="B70" s="41">
        <f>VLOOKUP(A70,'[24]TB by Lead'!A$1:G$65536,7,0)+31500000</f>
        <v>-628198.95999999717</v>
      </c>
      <c r="C70" s="151" t="s">
        <v>712</v>
      </c>
      <c r="D70" s="69">
        <f>IF(K70&gt;0,K70,0)</f>
        <v>326677.39999999717</v>
      </c>
      <c r="E70" s="152"/>
      <c r="F70" s="43">
        <f>IF(K70&lt;0,-K70,0)</f>
        <v>0</v>
      </c>
      <c r="G70" s="153"/>
      <c r="H70" s="41">
        <f>VLOOKUP(A70,'TB by Lead'!A:G,7,0)</f>
        <v>-301521.56</v>
      </c>
      <c r="I70" s="46">
        <f>B70+D70-F70-H70</f>
        <v>0</v>
      </c>
      <c r="K70" s="47">
        <f>H70-B70</f>
        <v>326677.39999999717</v>
      </c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1:23">
      <c r="A71" s="40"/>
      <c r="B71" s="53"/>
      <c r="C71" s="42"/>
      <c r="D71" s="43"/>
      <c r="E71" s="44"/>
      <c r="F71" s="43"/>
      <c r="G71" s="45"/>
      <c r="H71" s="53"/>
      <c r="I71" s="70"/>
      <c r="K71" s="47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1:23">
      <c r="A72" s="55" t="s">
        <v>1200</v>
      </c>
      <c r="B72" s="41">
        <v>-31500000</v>
      </c>
      <c r="C72" s="151" t="s">
        <v>714</v>
      </c>
      <c r="D72" s="69">
        <f>IF(K72&gt;0,K72,0)</f>
        <v>0</v>
      </c>
      <c r="E72" s="44"/>
      <c r="F72" s="43">
        <f>IF(K72&lt;0,-K72,0)</f>
        <v>10465645</v>
      </c>
      <c r="G72" s="45"/>
      <c r="H72" s="41">
        <f>VLOOKUP(A72,'TB by Lead'!A:G,7,0)</f>
        <v>-41965645</v>
      </c>
      <c r="I72" s="46">
        <f>B72+D72-F72-H72</f>
        <v>0</v>
      </c>
      <c r="K72" s="47">
        <f>H72-B72</f>
        <v>-10465645</v>
      </c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1:23">
      <c r="A73" s="139"/>
      <c r="B73" s="154"/>
      <c r="C73" s="151"/>
      <c r="D73" s="155"/>
      <c r="E73" s="152"/>
      <c r="F73" s="155"/>
      <c r="G73" s="153"/>
      <c r="H73" s="154"/>
      <c r="I73" s="156"/>
      <c r="K73" s="47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1:23">
      <c r="A74" s="157" t="s">
        <v>352</v>
      </c>
      <c r="B74" s="119">
        <f>VLOOKUP(A74,'[24]TB by Lead'!A$1:G$65536,7,0)</f>
        <v>-1065581930.92</v>
      </c>
      <c r="C74" s="158"/>
      <c r="D74" s="159"/>
      <c r="E74" s="160"/>
      <c r="F74" s="159"/>
      <c r="G74" s="161"/>
      <c r="H74" s="119">
        <f>VLOOKUP(A74,'TB by Lead'!A:G,7,0)</f>
        <v>-1032019688.34</v>
      </c>
      <c r="I74" s="162"/>
      <c r="K74" s="47">
        <f>H74-B74</f>
        <v>33562242.579999924</v>
      </c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1:23">
      <c r="A75" s="40"/>
      <c r="B75" s="53"/>
      <c r="C75" s="42"/>
      <c r="D75" s="43"/>
      <c r="E75" s="44"/>
      <c r="F75" s="43"/>
      <c r="G75" s="45"/>
      <c r="H75" s="53"/>
      <c r="I75" s="70"/>
      <c r="K75" s="47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1:23">
      <c r="A76" s="55" t="s">
        <v>715</v>
      </c>
      <c r="B76" s="41">
        <f>VLOOKUP(A76,'[24]TB by Lead'!A$1:G$65536,7,0)</f>
        <v>-292180000</v>
      </c>
      <c r="C76" s="80" t="s">
        <v>716</v>
      </c>
      <c r="D76" s="69">
        <f>IF(K76&gt;0,K76,0)</f>
        <v>0</v>
      </c>
      <c r="E76" s="44"/>
      <c r="F76" s="43">
        <f>IF(K76&lt;0,-K76,0)</f>
        <v>77820000</v>
      </c>
      <c r="G76" s="45"/>
      <c r="H76" s="41">
        <f>VLOOKUP(A76,'TB by Lead'!A:G,7,0)</f>
        <v>-370000000</v>
      </c>
      <c r="I76" s="46">
        <f>B76+D76-F76-H76</f>
        <v>0</v>
      </c>
      <c r="K76" s="47">
        <f>H76-B76</f>
        <v>-77820000</v>
      </c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>
      <c r="A77" s="40"/>
      <c r="B77" s="53"/>
      <c r="C77" s="80"/>
      <c r="D77" s="43"/>
      <c r="E77" s="44"/>
      <c r="F77" s="43"/>
      <c r="G77" s="45"/>
      <c r="H77" s="41"/>
      <c r="I77" s="70"/>
      <c r="K77" s="47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1:23">
      <c r="A78" s="55" t="s">
        <v>717</v>
      </c>
      <c r="B78" s="41">
        <f>VLOOKUP(A78,'[24]TB by Lead'!A$1:G$65536,7,0)</f>
        <v>-2304363</v>
      </c>
      <c r="C78" s="80"/>
      <c r="D78" s="43">
        <f>IF(K90&gt;0,K90,0)</f>
        <v>0</v>
      </c>
      <c r="E78" s="44"/>
      <c r="F78" s="43">
        <f>IF(K90&lt;0,-K90,0)</f>
        <v>0</v>
      </c>
      <c r="G78" s="45"/>
      <c r="H78" s="41">
        <f>VLOOKUP(A78,'TB by Lead'!A:G,7,0)</f>
        <v>-2304363</v>
      </c>
      <c r="I78" s="46">
        <f>B78+D78-F78-H78</f>
        <v>0</v>
      </c>
      <c r="K78" s="47">
        <f>H78-B78</f>
        <v>0</v>
      </c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1:23" s="15" customFormat="1">
      <c r="A79" s="86" t="s">
        <v>771</v>
      </c>
      <c r="B79" s="41"/>
      <c r="C79" s="15" t="s">
        <v>718</v>
      </c>
      <c r="D79" s="69"/>
      <c r="E79" s="83"/>
      <c r="F79" s="69"/>
      <c r="G79" s="85"/>
      <c r="H79" s="41"/>
      <c r="I79" s="46">
        <f>B79+D79-F79-H79</f>
        <v>0</v>
      </c>
      <c r="K79" s="233">
        <f>H79-B79</f>
        <v>0</v>
      </c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</row>
    <row r="80" spans="1:23">
      <c r="A80" s="40" t="s">
        <v>719</v>
      </c>
      <c r="B80" s="41">
        <f>VLOOKUP(A80,'[24]TB by Lead'!A$1:G$65536,7,0)</f>
        <v>-10800000</v>
      </c>
      <c r="C80" s="11"/>
      <c r="D80" s="69">
        <f>IF(K80&gt;0,K80,0)</f>
        <v>0</v>
      </c>
      <c r="E80" s="44"/>
      <c r="F80" s="43">
        <f>IF(K80&lt;0,-K80,0)</f>
        <v>3000000</v>
      </c>
      <c r="G80" s="45"/>
      <c r="H80" s="41">
        <f>VLOOKUP(A80,'TB by Lead'!A:G,7,0)</f>
        <v>-13800000</v>
      </c>
      <c r="I80" s="46">
        <f>B80+D80-F80-H80</f>
        <v>0</v>
      </c>
      <c r="K80" s="47">
        <f>H80-B80</f>
        <v>-3000000</v>
      </c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1:23">
      <c r="A81" s="40"/>
      <c r="B81" s="53"/>
      <c r="C81" s="279"/>
      <c r="D81" s="43"/>
      <c r="E81" s="44"/>
      <c r="F81" s="43"/>
      <c r="G81" s="45"/>
      <c r="H81" s="41"/>
      <c r="I81" s="70"/>
      <c r="K81" s="47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1:23">
      <c r="A82" s="165" t="s">
        <v>720</v>
      </c>
      <c r="B82" s="276">
        <v>-161941532</v>
      </c>
      <c r="C82" s="66"/>
      <c r="D82" s="43">
        <f>IF(K92&gt;0,K92,0)</f>
        <v>0</v>
      </c>
      <c r="E82" s="44"/>
      <c r="F82" s="43">
        <v>0</v>
      </c>
      <c r="G82" s="45"/>
      <c r="H82" s="41">
        <v>-57270238</v>
      </c>
      <c r="I82" s="70"/>
      <c r="J82" s="82"/>
      <c r="K82" s="47">
        <f>H82-B82</f>
        <v>104671294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1:23">
      <c r="A83" s="165" t="s">
        <v>721</v>
      </c>
      <c r="B83" s="278">
        <v>-56628705</v>
      </c>
      <c r="C83" s="66"/>
      <c r="D83" s="43">
        <f>IF(K93&gt;0,K93,0)</f>
        <v>0</v>
      </c>
      <c r="E83" s="44"/>
      <c r="F83" s="43">
        <v>0</v>
      </c>
      <c r="G83" s="45"/>
      <c r="H83" s="41">
        <f>-F84</f>
        <v>-133776933.44000001</v>
      </c>
      <c r="I83" s="70"/>
      <c r="K83" s="47">
        <f>H83-B83</f>
        <v>-77148228.440000013</v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 ht="12" thickBot="1">
      <c r="A84" s="165" t="s">
        <v>722</v>
      </c>
      <c r="B84" s="166">
        <f>SUM(B82:B83)</f>
        <v>-218570237</v>
      </c>
      <c r="C84" s="42" t="s">
        <v>723</v>
      </c>
      <c r="D84" s="43"/>
      <c r="E84" s="167" t="s">
        <v>724</v>
      </c>
      <c r="F84" s="43">
        <f>-H94</f>
        <v>133776933.44000001</v>
      </c>
      <c r="G84" s="45"/>
      <c r="H84" s="166">
        <f>SUM(H82:H83)</f>
        <v>-191047171.44</v>
      </c>
      <c r="I84" s="46">
        <f>-B84-F84+D84-H84</f>
        <v>275840475</v>
      </c>
      <c r="K84" s="47">
        <f>H84-B84</f>
        <v>27523065.560000002</v>
      </c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>
      <c r="A85" s="40"/>
      <c r="B85" s="53"/>
      <c r="C85" s="11"/>
      <c r="D85" s="43"/>
      <c r="E85" s="44"/>
      <c r="F85" s="43"/>
      <c r="G85" s="45"/>
      <c r="H85" s="53"/>
      <c r="I85" s="70"/>
      <c r="K85" s="47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1:23">
      <c r="A86" s="40" t="s">
        <v>723</v>
      </c>
      <c r="B86" s="53">
        <v>161300000</v>
      </c>
      <c r="C86" s="11"/>
      <c r="D86" s="69">
        <f>IF(K86&gt;0,K86,0)</f>
        <v>0</v>
      </c>
      <c r="E86" s="44"/>
      <c r="F86" s="43">
        <f>IF(K86&lt;0,-K86,0)</f>
        <v>107055554</v>
      </c>
      <c r="G86" s="45"/>
      <c r="H86" s="53">
        <v>54244446</v>
      </c>
      <c r="I86" s="46">
        <f>B86+D86-F86-H86</f>
        <v>0</v>
      </c>
      <c r="K86" s="47">
        <f>H86-B86</f>
        <v>-107055554</v>
      </c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1:23">
      <c r="A87" s="40" t="s">
        <v>725</v>
      </c>
      <c r="B87" s="41"/>
      <c r="C87" s="42"/>
      <c r="D87" s="43"/>
      <c r="E87" s="44"/>
      <c r="F87" s="43"/>
      <c r="G87" s="45"/>
      <c r="H87" s="41"/>
      <c r="I87" s="70"/>
      <c r="K87" s="47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23">
      <c r="A88" s="40"/>
      <c r="B88" s="53"/>
      <c r="C88" s="42"/>
      <c r="D88" s="43"/>
      <c r="E88" s="44"/>
      <c r="F88" s="43"/>
      <c r="G88" s="45"/>
      <c r="H88" s="53"/>
      <c r="I88" s="45"/>
      <c r="K88" s="47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>
      <c r="A89" s="157" t="s">
        <v>726</v>
      </c>
      <c r="B89" s="119">
        <v>-1428220119</v>
      </c>
      <c r="C89" s="158"/>
      <c r="D89" s="159"/>
      <c r="E89" s="160"/>
      <c r="F89" s="159"/>
      <c r="G89" s="161"/>
      <c r="H89" s="119">
        <f>VLOOKUP(A89,'TB by Lead'!A:G,7,0)</f>
        <v>-1575455717.74</v>
      </c>
      <c r="I89" s="161"/>
      <c r="K89" s="47">
        <f>H89-B89</f>
        <v>-147235598.74000001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 ht="12" thickBot="1">
      <c r="A90" s="40"/>
      <c r="B90" s="53">
        <f>B38+B89</f>
        <v>0.48000001907348633</v>
      </c>
      <c r="C90" s="42"/>
      <c r="D90" s="43"/>
      <c r="E90" s="44"/>
      <c r="F90" s="43"/>
      <c r="G90" s="45"/>
      <c r="H90" s="53">
        <f>H38+H89</f>
        <v>0</v>
      </c>
      <c r="I90" s="45"/>
      <c r="K90" s="47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 ht="12" thickBot="1">
      <c r="A91" s="40"/>
      <c r="B91" s="53"/>
      <c r="C91" s="42"/>
      <c r="D91" s="168">
        <f>SUM(D9:D89)</f>
        <v>1005735219.4</v>
      </c>
      <c r="E91" s="44"/>
      <c r="F91" s="168">
        <f>SUM(F9:F89)</f>
        <v>1166374631.1900001</v>
      </c>
      <c r="G91" s="45"/>
      <c r="H91" s="53"/>
      <c r="I91" s="164">
        <f>D91-F91</f>
        <v>-160639411.79000008</v>
      </c>
      <c r="K91" s="47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>
      <c r="A92" s="40"/>
      <c r="B92" s="53"/>
      <c r="C92" s="42"/>
      <c r="D92" s="43"/>
      <c r="E92" s="44"/>
      <c r="F92" s="69"/>
      <c r="G92" s="45"/>
      <c r="H92" s="53"/>
      <c r="I92" s="45"/>
      <c r="K92" s="47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>
      <c r="A93" s="40"/>
      <c r="B93" s="53"/>
      <c r="C93" s="42"/>
      <c r="D93" s="43"/>
      <c r="E93" s="44"/>
      <c r="F93" s="43"/>
      <c r="G93" s="45"/>
      <c r="H93" s="53"/>
      <c r="I93" s="45"/>
      <c r="K93" s="47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>
      <c r="A94" s="165" t="s">
        <v>721</v>
      </c>
      <c r="B94" s="41">
        <v>-56628705</v>
      </c>
      <c r="C94" s="42"/>
      <c r="D94" s="43"/>
      <c r="E94" s="44"/>
      <c r="F94" s="43"/>
      <c r="G94" s="45"/>
      <c r="H94" s="41">
        <f>'TB by Lead'!G63+'TB by Account '!L514</f>
        <v>-133776933.44000001</v>
      </c>
      <c r="I94" s="45"/>
      <c r="J94" s="85"/>
      <c r="K94" s="47">
        <f>H94-B94</f>
        <v>-77148228.440000013</v>
      </c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>
      <c r="B95" s="53"/>
      <c r="D95" s="43"/>
      <c r="E95" s="44"/>
      <c r="F95" s="43"/>
      <c r="H95" s="53"/>
      <c r="K95" s="47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 ht="12" thickBot="1">
      <c r="A96" s="169"/>
      <c r="B96" s="169"/>
      <c r="C96" s="170"/>
      <c r="D96" s="171"/>
      <c r="E96" s="172"/>
      <c r="F96" s="171"/>
      <c r="G96" s="169"/>
      <c r="H96" s="169"/>
      <c r="I96" s="169"/>
      <c r="K96" s="47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 ht="12" customHeight="1">
      <c r="K97" s="47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 ht="12" customHeight="1">
      <c r="A98" s="173" t="s">
        <v>727</v>
      </c>
      <c r="B98" s="174"/>
      <c r="C98" s="174"/>
      <c r="D98" s="174"/>
      <c r="E98" s="175"/>
      <c r="K98" s="47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 ht="12" customHeight="1">
      <c r="A99" s="176" t="s">
        <v>623</v>
      </c>
      <c r="B99" s="174"/>
      <c r="C99" s="177" t="s">
        <v>724</v>
      </c>
      <c r="D99" s="178">
        <f>-'TB by Lead'!G63</f>
        <v>136343056.24000001</v>
      </c>
      <c r="E99" s="179"/>
      <c r="F99" s="180">
        <f>D87</f>
        <v>0</v>
      </c>
      <c r="G99" s="30"/>
      <c r="H99" s="181">
        <f>D99+D100</f>
        <v>165967936.78</v>
      </c>
      <c r="I99" s="182"/>
      <c r="K99" s="47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 ht="12" customHeight="1">
      <c r="A100" s="176"/>
      <c r="B100" s="174"/>
      <c r="C100" s="177" t="s">
        <v>695</v>
      </c>
      <c r="D100" s="178">
        <f>'TB by Lead'!G61</f>
        <v>29624880.539999999</v>
      </c>
      <c r="E100" s="179"/>
      <c r="F100" s="180"/>
      <c r="G100" s="30"/>
      <c r="H100" s="181"/>
      <c r="I100" s="182"/>
      <c r="K100" s="47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1:23" ht="12" customHeight="1">
      <c r="A101" s="173" t="s">
        <v>728</v>
      </c>
      <c r="B101" s="174"/>
      <c r="C101" s="183"/>
      <c r="D101" s="178"/>
      <c r="E101" s="179"/>
      <c r="F101" s="180"/>
      <c r="G101" s="30"/>
      <c r="H101" s="181"/>
      <c r="I101" s="30"/>
      <c r="K101" s="47"/>
    </row>
    <row r="102" spans="1:23" ht="12" customHeight="1">
      <c r="A102" s="173" t="s">
        <v>729</v>
      </c>
      <c r="B102" s="174"/>
      <c r="C102" s="183"/>
      <c r="D102" s="178"/>
      <c r="E102" s="179"/>
      <c r="F102" s="180"/>
      <c r="G102" s="30"/>
      <c r="H102" s="181"/>
      <c r="I102" s="30"/>
      <c r="K102" s="47"/>
    </row>
    <row r="103" spans="1:23" ht="12" customHeight="1">
      <c r="A103" s="176" t="s">
        <v>730</v>
      </c>
      <c r="B103" s="174"/>
      <c r="C103" s="177" t="s">
        <v>731</v>
      </c>
      <c r="D103" s="178">
        <f>F33</f>
        <v>0</v>
      </c>
      <c r="E103" s="179"/>
      <c r="F103" s="180">
        <f>D33</f>
        <v>0</v>
      </c>
      <c r="G103" s="30"/>
      <c r="H103" s="181">
        <f>D103-F103</f>
        <v>0</v>
      </c>
      <c r="I103" s="182"/>
      <c r="K103" s="47"/>
    </row>
    <row r="104" spans="1:23" ht="12" customHeight="1">
      <c r="A104" s="176" t="s">
        <v>732</v>
      </c>
      <c r="B104" s="174"/>
      <c r="C104" s="177" t="s">
        <v>679</v>
      </c>
      <c r="D104" s="178">
        <f>F31-1</f>
        <v>597280.51</v>
      </c>
      <c r="E104" s="179"/>
      <c r="F104" s="43"/>
      <c r="G104" s="30"/>
      <c r="H104" s="184">
        <f>D104-F104</f>
        <v>597280.51</v>
      </c>
      <c r="I104" s="182"/>
      <c r="J104" s="194" t="s">
        <v>742</v>
      </c>
      <c r="K104" s="47"/>
    </row>
    <row r="105" spans="1:23" ht="12" customHeight="1">
      <c r="A105" s="176" t="s">
        <v>733</v>
      </c>
      <c r="B105" s="174"/>
      <c r="C105" s="177" t="s">
        <v>734</v>
      </c>
      <c r="D105" s="178"/>
      <c r="E105" s="179"/>
      <c r="F105" s="180">
        <f>O23</f>
        <v>19636.05</v>
      </c>
      <c r="G105" s="30"/>
      <c r="H105" s="184">
        <f>D105-F105</f>
        <v>-19636.05</v>
      </c>
      <c r="I105" s="182"/>
      <c r="J105" s="194" t="s">
        <v>742</v>
      </c>
      <c r="K105" s="47"/>
    </row>
    <row r="106" spans="1:23" ht="12" customHeight="1">
      <c r="A106" s="176" t="s">
        <v>735</v>
      </c>
      <c r="B106" s="174"/>
      <c r="C106" s="177" t="s">
        <v>736</v>
      </c>
      <c r="D106" s="178">
        <f>O29</f>
        <v>15267709.220000001</v>
      </c>
      <c r="E106" s="179"/>
      <c r="F106" s="180"/>
      <c r="G106" s="30"/>
      <c r="H106" s="184">
        <f>D106-F106</f>
        <v>15267709.220000001</v>
      </c>
      <c r="I106" s="182"/>
      <c r="J106" s="194" t="s">
        <v>742</v>
      </c>
      <c r="K106" s="43"/>
    </row>
    <row r="107" spans="1:23" ht="12" customHeight="1">
      <c r="A107" s="176" t="s">
        <v>737</v>
      </c>
      <c r="B107" s="174"/>
      <c r="C107" s="177" t="s">
        <v>738</v>
      </c>
      <c r="D107" s="178">
        <f>F59</f>
        <v>272666</v>
      </c>
      <c r="E107" s="179"/>
      <c r="F107" s="180"/>
      <c r="G107" s="30"/>
      <c r="H107" s="309">
        <f>D107-F107</f>
        <v>272666</v>
      </c>
      <c r="I107" s="182"/>
      <c r="J107" s="194" t="s">
        <v>742</v>
      </c>
      <c r="K107" s="186"/>
    </row>
    <row r="108" spans="1:23" ht="12" customHeight="1">
      <c r="A108" s="173" t="s">
        <v>739</v>
      </c>
      <c r="B108" s="174"/>
      <c r="C108" s="177"/>
      <c r="D108" s="178"/>
      <c r="E108" s="179"/>
      <c r="F108" s="180"/>
      <c r="G108" s="30"/>
      <c r="H108" s="181"/>
      <c r="I108" s="182"/>
      <c r="K108" s="43"/>
    </row>
    <row r="109" spans="1:23" ht="12" customHeight="1">
      <c r="A109" s="173" t="s">
        <v>740</v>
      </c>
      <c r="B109" s="174"/>
      <c r="C109" s="177"/>
      <c r="D109" s="178"/>
      <c r="E109" s="179"/>
      <c r="F109" s="180"/>
      <c r="G109" s="30"/>
      <c r="H109" s="181">
        <f>SUM(H99:H107)</f>
        <v>182085956.45999998</v>
      </c>
      <c r="I109" s="30"/>
      <c r="K109" s="43"/>
    </row>
    <row r="110" spans="1:23" ht="12" customHeight="1">
      <c r="A110" s="173" t="s">
        <v>741</v>
      </c>
      <c r="B110" s="174"/>
      <c r="C110" s="177"/>
      <c r="D110" s="178"/>
      <c r="E110" s="179"/>
      <c r="F110" s="180"/>
      <c r="G110" s="30"/>
      <c r="H110" s="181"/>
      <c r="I110" s="182"/>
      <c r="K110" s="43"/>
    </row>
    <row r="111" spans="1:23" ht="12" customHeight="1">
      <c r="A111" s="187" t="str">
        <f>[23]SCF!C19</f>
        <v xml:space="preserve">Cost of property development projects </v>
      </c>
      <c r="B111" s="188"/>
      <c r="C111" s="189"/>
      <c r="D111" s="190"/>
      <c r="E111" s="191"/>
      <c r="F111" s="190">
        <f>D14-F124</f>
        <v>1661012.870000124</v>
      </c>
      <c r="G111" s="192"/>
      <c r="H111" s="193">
        <f t="shared" ref="H111:H116" si="0">D111-F111</f>
        <v>-1661012.870000124</v>
      </c>
      <c r="I111" s="30"/>
      <c r="J111" s="194" t="s">
        <v>742</v>
      </c>
      <c r="K111" s="43"/>
    </row>
    <row r="112" spans="1:23" ht="12" customHeight="1">
      <c r="A112" s="195" t="s">
        <v>743</v>
      </c>
      <c r="B112" s="196"/>
      <c r="C112" s="177"/>
      <c r="D112" s="180"/>
      <c r="E112" s="179"/>
      <c r="F112" s="180">
        <f>D20</f>
        <v>52266510.530000001</v>
      </c>
      <c r="G112" s="30"/>
      <c r="H112" s="184">
        <f t="shared" si="0"/>
        <v>-52266510.530000001</v>
      </c>
      <c r="I112" s="30"/>
      <c r="J112" s="194" t="s">
        <v>742</v>
      </c>
      <c r="K112" s="43"/>
    </row>
    <row r="113" spans="1:11" ht="11.25" customHeight="1">
      <c r="A113" s="195" t="str">
        <f>[23]SCF!C21</f>
        <v>Deposits for land purchases</v>
      </c>
      <c r="C113" s="177" t="s">
        <v>663</v>
      </c>
      <c r="D113" s="180">
        <f>F23</f>
        <v>74382416</v>
      </c>
      <c r="E113" s="179"/>
      <c r="F113" s="180"/>
      <c r="G113" s="30"/>
      <c r="H113" s="184">
        <f t="shared" si="0"/>
        <v>74382416</v>
      </c>
      <c r="I113" s="30"/>
      <c r="J113" s="194" t="s">
        <v>742</v>
      </c>
      <c r="K113" s="43"/>
    </row>
    <row r="114" spans="1:11" ht="11.25" customHeight="1">
      <c r="A114" s="176" t="s">
        <v>351</v>
      </c>
      <c r="B114" s="174"/>
      <c r="C114" s="177" t="s">
        <v>672</v>
      </c>
      <c r="D114" s="180"/>
      <c r="E114" s="179"/>
      <c r="F114" s="180">
        <f>D17</f>
        <v>3329560.8999999994</v>
      </c>
      <c r="G114" s="30"/>
      <c r="H114" s="184">
        <f t="shared" si="0"/>
        <v>-3329560.8999999994</v>
      </c>
      <c r="I114" s="182"/>
      <c r="J114" s="194" t="s">
        <v>742</v>
      </c>
      <c r="K114" s="43"/>
    </row>
    <row r="115" spans="1:11" ht="11.25" customHeight="1">
      <c r="A115" s="176" t="s">
        <v>744</v>
      </c>
      <c r="B115" s="174"/>
      <c r="C115" s="177"/>
      <c r="D115" s="180">
        <f>F36</f>
        <v>4214579.6500000004</v>
      </c>
      <c r="E115" s="179"/>
      <c r="F115" s="180"/>
      <c r="G115" s="30"/>
      <c r="H115" s="184">
        <f t="shared" si="0"/>
        <v>4214579.6500000004</v>
      </c>
      <c r="I115" s="182"/>
      <c r="J115" s="194" t="s">
        <v>742</v>
      </c>
      <c r="K115" s="43"/>
    </row>
    <row r="116" spans="1:11" ht="11.25" customHeight="1">
      <c r="A116" s="176" t="s">
        <v>745</v>
      </c>
      <c r="B116" s="174"/>
      <c r="C116" s="177"/>
      <c r="D116" s="180"/>
      <c r="E116" s="179"/>
      <c r="F116" s="180">
        <f>D27</f>
        <v>25000</v>
      </c>
      <c r="G116" s="30"/>
      <c r="H116" s="184">
        <f t="shared" si="0"/>
        <v>-25000</v>
      </c>
      <c r="I116" s="182"/>
      <c r="J116" s="194"/>
      <c r="K116" s="43"/>
    </row>
    <row r="117" spans="1:11" ht="11.25" customHeight="1">
      <c r="A117" s="173" t="s">
        <v>746</v>
      </c>
      <c r="B117" s="174"/>
      <c r="C117" s="177"/>
      <c r="D117" s="178"/>
      <c r="E117" s="179"/>
      <c r="F117" s="180"/>
      <c r="G117" s="30"/>
      <c r="H117" s="181"/>
      <c r="I117" s="182"/>
      <c r="K117" s="43"/>
    </row>
    <row r="118" spans="1:11" ht="11.25" customHeight="1">
      <c r="A118" s="197" t="s">
        <v>747</v>
      </c>
      <c r="B118" s="198"/>
      <c r="C118" s="177" t="s">
        <v>690</v>
      </c>
      <c r="D118" s="178">
        <f>F43</f>
        <v>0</v>
      </c>
      <c r="E118" s="179"/>
      <c r="F118" s="180">
        <f>D43</f>
        <v>123555405.2</v>
      </c>
      <c r="G118" s="30"/>
      <c r="H118" s="184">
        <f>D118-F118</f>
        <v>-123555405.2</v>
      </c>
      <c r="I118" s="30"/>
      <c r="J118" s="194" t="s">
        <v>742</v>
      </c>
      <c r="K118" s="43"/>
    </row>
    <row r="119" spans="1:11" ht="11.25" customHeight="1">
      <c r="A119" s="55" t="s">
        <v>698</v>
      </c>
      <c r="B119" s="174"/>
      <c r="C119" s="177" t="s">
        <v>699</v>
      </c>
      <c r="D119" s="178">
        <f>F55</f>
        <v>0</v>
      </c>
      <c r="E119" s="179"/>
      <c r="F119" s="180">
        <f>D55</f>
        <v>17891594.879999995</v>
      </c>
      <c r="G119" s="30"/>
      <c r="H119" s="184">
        <f>D119-F119</f>
        <v>-17891594.879999995</v>
      </c>
      <c r="I119" s="182"/>
      <c r="J119" s="194" t="s">
        <v>742</v>
      </c>
      <c r="K119" s="43"/>
    </row>
    <row r="120" spans="1:11" ht="11.25" customHeight="1">
      <c r="A120" s="55" t="s">
        <v>748</v>
      </c>
      <c r="B120" s="174"/>
      <c r="C120" s="177"/>
      <c r="D120" s="178"/>
      <c r="E120" s="179"/>
      <c r="F120" s="180">
        <f>D52+O30</f>
        <v>28923108.960000008</v>
      </c>
      <c r="G120" s="30"/>
      <c r="H120" s="184">
        <f>D120-F120</f>
        <v>-28923108.960000008</v>
      </c>
      <c r="I120" s="182"/>
      <c r="J120" s="194" t="s">
        <v>742</v>
      </c>
      <c r="K120" s="43"/>
    </row>
    <row r="121" spans="1:11" ht="11.25" customHeight="1">
      <c r="A121" s="148" t="s">
        <v>707</v>
      </c>
      <c r="B121" s="174"/>
      <c r="C121" s="177"/>
      <c r="D121" s="178">
        <f>F62</f>
        <v>10115212.449999999</v>
      </c>
      <c r="E121" s="179"/>
      <c r="F121" s="180">
        <f>D62</f>
        <v>0</v>
      </c>
      <c r="G121" s="30"/>
      <c r="H121" s="184">
        <f>D121-F121</f>
        <v>10115212.449999999</v>
      </c>
      <c r="I121" s="182"/>
      <c r="J121" s="194" t="s">
        <v>742</v>
      </c>
      <c r="K121" s="43"/>
    </row>
    <row r="122" spans="1:11" ht="11.25" customHeight="1">
      <c r="A122" s="176" t="s">
        <v>749</v>
      </c>
      <c r="B122" s="174"/>
      <c r="C122" s="177" t="s">
        <v>750</v>
      </c>
      <c r="D122" s="178"/>
      <c r="E122" s="179"/>
      <c r="F122" s="180">
        <f>D70</f>
        <v>326677.39999999717</v>
      </c>
      <c r="G122" s="30"/>
      <c r="H122" s="184">
        <f>D122-F122</f>
        <v>-326677.39999999717</v>
      </c>
      <c r="I122" s="182"/>
      <c r="J122" s="194" t="s">
        <v>742</v>
      </c>
      <c r="K122" s="43"/>
    </row>
    <row r="123" spans="1:11" ht="11.25" customHeight="1">
      <c r="A123" s="173" t="s">
        <v>751</v>
      </c>
      <c r="B123" s="174"/>
      <c r="C123" s="177"/>
      <c r="D123" s="178"/>
      <c r="E123" s="199"/>
      <c r="F123" s="180"/>
      <c r="G123" s="30"/>
      <c r="H123" s="181"/>
      <c r="I123" s="182"/>
    </row>
    <row r="124" spans="1:11" ht="11.25" customHeight="1">
      <c r="A124" s="200" t="s">
        <v>752</v>
      </c>
      <c r="B124" s="163"/>
      <c r="C124" s="189"/>
      <c r="D124" s="201"/>
      <c r="E124" s="202"/>
      <c r="F124" s="190">
        <v>10522168</v>
      </c>
      <c r="G124" s="192"/>
      <c r="H124" s="193">
        <f>D124-F124</f>
        <v>-10522168</v>
      </c>
      <c r="I124" s="30"/>
      <c r="J124" s="194" t="s">
        <v>742</v>
      </c>
    </row>
    <row r="125" spans="1:11" ht="11.25" customHeight="1">
      <c r="A125" s="203" t="s">
        <v>786</v>
      </c>
      <c r="B125" s="204"/>
      <c r="C125" s="205"/>
      <c r="D125" s="206"/>
      <c r="E125" s="207"/>
      <c r="F125" s="208">
        <f>P31</f>
        <v>15170607.220000001</v>
      </c>
      <c r="G125" s="209"/>
      <c r="H125" s="210">
        <f>D125-F125</f>
        <v>-15170607.220000001</v>
      </c>
      <c r="I125" s="182"/>
    </row>
    <row r="126" spans="1:11" ht="11.25" customHeight="1">
      <c r="A126" s="176" t="s">
        <v>753</v>
      </c>
      <c r="C126" s="177"/>
      <c r="D126" s="211">
        <f>F105</f>
        <v>19636.05</v>
      </c>
      <c r="E126" s="212"/>
      <c r="F126" s="180"/>
      <c r="G126" s="30"/>
      <c r="H126" s="184">
        <f>D126-F126</f>
        <v>19636.05</v>
      </c>
      <c r="I126" s="182"/>
      <c r="J126" s="194" t="s">
        <v>742</v>
      </c>
    </row>
    <row r="127" spans="1:11" ht="11.25" customHeight="1">
      <c r="A127" s="235" t="s">
        <v>661</v>
      </c>
      <c r="B127" s="236"/>
      <c r="C127" s="237" t="s">
        <v>754</v>
      </c>
      <c r="D127" s="238"/>
      <c r="E127" s="239"/>
      <c r="F127" s="240">
        <f>O19</f>
        <v>14839343.669999998</v>
      </c>
      <c r="G127" s="241"/>
      <c r="H127" s="242">
        <f>D127-F127</f>
        <v>-14839343.669999998</v>
      </c>
      <c r="I127" s="182"/>
      <c r="J127" s="194"/>
    </row>
    <row r="128" spans="1:11" ht="11.25" customHeight="1">
      <c r="A128" s="173" t="s">
        <v>755</v>
      </c>
      <c r="B128" s="213"/>
      <c r="C128" s="177"/>
      <c r="D128" s="212"/>
      <c r="E128" s="212"/>
      <c r="F128" s="180"/>
      <c r="G128" s="30"/>
      <c r="H128" s="214">
        <f>SUM(H109:H127)</f>
        <v>2306810.9799998552</v>
      </c>
      <c r="I128" s="215"/>
    </row>
    <row r="129" spans="1:10" ht="11.25" customHeight="1">
      <c r="A129" s="173" t="s">
        <v>756</v>
      </c>
      <c r="B129" s="174"/>
      <c r="C129" s="177"/>
      <c r="D129" s="178"/>
      <c r="E129" s="216"/>
      <c r="F129" s="180"/>
      <c r="G129" s="30"/>
      <c r="H129" s="181"/>
      <c r="I129" s="182"/>
    </row>
    <row r="130" spans="1:10" ht="11.25" customHeight="1">
      <c r="A130" s="217" t="str">
        <f>'[23]SCF(2)'!B9</f>
        <v>Purchase of equipment</v>
      </c>
      <c r="C130" s="177" t="s">
        <v>757</v>
      </c>
      <c r="D130" s="218"/>
      <c r="E130" s="216"/>
      <c r="F130" s="180">
        <f>D30</f>
        <v>4188370</v>
      </c>
      <c r="G130" s="30"/>
      <c r="H130" s="184">
        <f>D130-F130</f>
        <v>-4188370</v>
      </c>
      <c r="I130" s="30"/>
      <c r="J130" s="194" t="s">
        <v>742</v>
      </c>
    </row>
    <row r="131" spans="1:10" ht="11.25" customHeight="1">
      <c r="A131" s="217" t="str">
        <f>'[23]SCF(2)'!B11</f>
        <v>Paid for land held for development</v>
      </c>
      <c r="C131" s="177" t="s">
        <v>758</v>
      </c>
      <c r="D131" s="178"/>
      <c r="E131" s="216"/>
      <c r="F131" s="180">
        <f>D25</f>
        <v>113765150.46000001</v>
      </c>
      <c r="G131" s="30"/>
      <c r="H131" s="184">
        <f>D131-F131</f>
        <v>-113765150.46000001</v>
      </c>
      <c r="I131" s="182"/>
      <c r="J131" s="194" t="s">
        <v>742</v>
      </c>
    </row>
    <row r="132" spans="1:10" ht="11.25" customHeight="1">
      <c r="A132" s="173" t="s">
        <v>759</v>
      </c>
      <c r="B132" s="174"/>
      <c r="C132" s="177"/>
      <c r="D132" s="178"/>
      <c r="E132" s="216"/>
      <c r="F132" s="180"/>
      <c r="G132" s="30"/>
      <c r="H132" s="214">
        <f>SUM(H130:H131)</f>
        <v>-117953520.46000001</v>
      </c>
      <c r="I132" s="182"/>
    </row>
    <row r="133" spans="1:10" ht="11.25" customHeight="1">
      <c r="A133" s="176"/>
      <c r="B133" s="174"/>
      <c r="C133" s="177"/>
      <c r="D133" s="178"/>
      <c r="E133" s="216"/>
      <c r="F133" s="180"/>
      <c r="G133" s="30"/>
      <c r="H133" s="181"/>
      <c r="I133" s="30"/>
    </row>
    <row r="134" spans="1:10" ht="11.25" customHeight="1">
      <c r="A134" s="220" t="s">
        <v>760</v>
      </c>
      <c r="B134" s="174"/>
      <c r="C134" s="177"/>
      <c r="D134" s="178"/>
      <c r="E134" s="216"/>
      <c r="F134" s="180"/>
      <c r="G134" s="30"/>
      <c r="H134" s="181"/>
      <c r="I134" s="30"/>
      <c r="J134" s="194"/>
    </row>
    <row r="135" spans="1:10" ht="11.25" customHeight="1">
      <c r="A135" s="197" t="s">
        <v>761</v>
      </c>
      <c r="C135" s="177"/>
      <c r="D135" s="180">
        <f>F72</f>
        <v>10465645</v>
      </c>
      <c r="E135" s="216"/>
      <c r="F135" s="180"/>
      <c r="G135" s="30"/>
      <c r="H135" s="184">
        <f>D135-F135</f>
        <v>10465645</v>
      </c>
      <c r="I135" s="30"/>
      <c r="J135" s="194" t="s">
        <v>742</v>
      </c>
    </row>
    <row r="136" spans="1:10" ht="11.25" hidden="1" customHeight="1">
      <c r="A136" s="197" t="str">
        <f>'[23]SCF(2)'!B17</f>
        <v xml:space="preserve">Proceed from long - term loans from related parties </v>
      </c>
      <c r="C136" s="177" t="s">
        <v>762</v>
      </c>
      <c r="D136" s="180"/>
      <c r="E136" s="180"/>
      <c r="F136" s="180"/>
      <c r="G136" s="219"/>
      <c r="H136" s="193">
        <f>D136-F136-G136</f>
        <v>0</v>
      </c>
      <c r="I136" s="182"/>
      <c r="J136" s="194"/>
    </row>
    <row r="137" spans="1:10" ht="11.25" customHeight="1">
      <c r="A137" s="197" t="str">
        <f>'[23]SCF(2)'!B18</f>
        <v>Proceed from long - term loans</v>
      </c>
      <c r="C137" s="23" t="s">
        <v>716</v>
      </c>
      <c r="D137" s="180">
        <f>F67+F65</f>
        <v>724838865</v>
      </c>
      <c r="E137" s="180"/>
      <c r="F137" s="180">
        <f>D65</f>
        <v>169345142.97999996</v>
      </c>
      <c r="G137" s="30"/>
      <c r="H137" s="184">
        <f>D137-F137</f>
        <v>555493722.01999998</v>
      </c>
      <c r="I137" s="182"/>
      <c r="J137" s="194" t="s">
        <v>742</v>
      </c>
    </row>
    <row r="138" spans="1:10" ht="11.25" customHeight="1">
      <c r="A138" s="197" t="s">
        <v>763</v>
      </c>
      <c r="C138" s="23"/>
      <c r="D138" s="180"/>
      <c r="E138" s="180"/>
      <c r="F138" s="180">
        <f>D67</f>
        <v>426076979</v>
      </c>
      <c r="G138" s="30"/>
      <c r="H138" s="184">
        <f>D138-F138</f>
        <v>-426076979</v>
      </c>
      <c r="I138" s="182"/>
      <c r="J138" s="194" t="s">
        <v>742</v>
      </c>
    </row>
    <row r="139" spans="1:10" ht="11.25" customHeight="1">
      <c r="A139" s="197" t="s">
        <v>764</v>
      </c>
      <c r="C139" s="23"/>
      <c r="D139" s="180"/>
      <c r="E139" s="180"/>
      <c r="F139" s="180">
        <f>D40</f>
        <v>26923896.199999999</v>
      </c>
      <c r="G139" s="30"/>
      <c r="H139" s="184">
        <f>D139-F139</f>
        <v>-26923896.199999999</v>
      </c>
      <c r="I139" s="182"/>
      <c r="J139" s="194" t="s">
        <v>742</v>
      </c>
    </row>
    <row r="140" spans="1:10" ht="11.25" customHeight="1">
      <c r="A140" s="197" t="str">
        <f>'[23]SCF(2)'!B21</f>
        <v>Proceed from increase share capital</v>
      </c>
      <c r="C140" s="23"/>
      <c r="D140" s="180">
        <f>F76</f>
        <v>77820000</v>
      </c>
      <c r="E140" s="180"/>
      <c r="F140" s="180"/>
      <c r="G140" s="30"/>
      <c r="H140" s="184">
        <f>D140-F140</f>
        <v>77820000</v>
      </c>
      <c r="I140" s="182"/>
      <c r="J140" s="194" t="s">
        <v>742</v>
      </c>
    </row>
    <row r="141" spans="1:10" ht="11.25" customHeight="1">
      <c r="A141" s="197" t="str">
        <f>'[23]SCF(2)'!B22</f>
        <v>Dividend payment</v>
      </c>
      <c r="C141" s="23"/>
      <c r="D141" s="180"/>
      <c r="E141" s="180"/>
      <c r="F141" s="180">
        <v>54244446</v>
      </c>
      <c r="G141" s="30"/>
      <c r="H141" s="184">
        <f>D141-F141</f>
        <v>-54244446</v>
      </c>
      <c r="I141" s="182"/>
      <c r="J141" s="194" t="s">
        <v>742</v>
      </c>
    </row>
    <row r="142" spans="1:10" ht="11.25" customHeight="1">
      <c r="A142" s="197"/>
      <c r="C142" s="23"/>
      <c r="D142" s="180"/>
      <c r="E142" s="180"/>
      <c r="F142" s="180"/>
      <c r="G142" s="30"/>
      <c r="H142" s="181"/>
      <c r="I142" s="182"/>
    </row>
    <row r="143" spans="1:10" ht="11.25" customHeight="1">
      <c r="A143" s="220" t="s">
        <v>765</v>
      </c>
      <c r="B143" s="221"/>
      <c r="C143" s="177"/>
      <c r="D143" s="222"/>
      <c r="E143" s="216"/>
      <c r="F143" s="180"/>
      <c r="G143" s="30"/>
      <c r="H143" s="214">
        <f>SUM(H135:H142)</f>
        <v>136534045.81999999</v>
      </c>
      <c r="I143" s="182"/>
    </row>
    <row r="144" spans="1:10" ht="11.25" customHeight="1">
      <c r="A144" s="197"/>
      <c r="B144" s="221"/>
      <c r="C144" s="177"/>
      <c r="D144" s="222"/>
      <c r="E144" s="216"/>
      <c r="F144" s="180"/>
      <c r="G144" s="30"/>
      <c r="H144" s="181"/>
      <c r="I144" s="30"/>
    </row>
    <row r="145" spans="1:9" ht="11.25" customHeight="1">
      <c r="A145" s="220" t="s">
        <v>766</v>
      </c>
      <c r="B145" s="221"/>
      <c r="C145" s="177"/>
      <c r="D145" s="222"/>
      <c r="E145" s="216"/>
      <c r="F145" s="180"/>
      <c r="G145" s="30"/>
      <c r="H145" s="181">
        <f>H128+H132+H143</f>
        <v>20887336.33999984</v>
      </c>
      <c r="I145" s="30"/>
    </row>
    <row r="146" spans="1:9" ht="11.25" customHeight="1">
      <c r="A146" s="220" t="s">
        <v>631</v>
      </c>
      <c r="B146" s="223"/>
      <c r="C146" s="177"/>
      <c r="D146" s="222"/>
      <c r="E146" s="216"/>
      <c r="F146" s="180"/>
      <c r="G146" s="30"/>
      <c r="H146" s="181">
        <f>B9</f>
        <v>13105576.830000002</v>
      </c>
      <c r="I146" s="182"/>
    </row>
    <row r="147" spans="1:9" ht="11.25" customHeight="1" thickBot="1">
      <c r="A147" s="220" t="s">
        <v>767</v>
      </c>
      <c r="B147" s="198"/>
      <c r="C147" s="177"/>
      <c r="D147" s="222"/>
      <c r="E147" s="216"/>
      <c r="F147" s="180"/>
      <c r="G147" s="30"/>
      <c r="H147" s="224">
        <f>SUM(H145:H146)</f>
        <v>33992913.169999838</v>
      </c>
      <c r="I147" s="182"/>
    </row>
    <row r="148" spans="1:9" ht="11.25" customHeight="1">
      <c r="A148" s="220"/>
      <c r="B148" s="198"/>
      <c r="C148" s="177"/>
      <c r="D148" s="222"/>
      <c r="E148" s="216"/>
      <c r="F148" s="180"/>
      <c r="G148" s="30"/>
      <c r="H148" s="225"/>
      <c r="I148" s="182"/>
    </row>
    <row r="149" spans="1:9" ht="11.25" customHeight="1">
      <c r="A149" s="226"/>
      <c r="B149" s="198"/>
      <c r="C149" s="177"/>
      <c r="D149" s="227"/>
      <c r="E149" s="216"/>
      <c r="F149" s="180"/>
      <c r="G149" s="30"/>
      <c r="H149" s="225">
        <f>H9</f>
        <v>33992913.850000001</v>
      </c>
      <c r="I149" s="30"/>
    </row>
    <row r="150" spans="1:9" ht="11.25" customHeight="1">
      <c r="A150" s="226"/>
      <c r="B150" s="198"/>
      <c r="C150" s="177"/>
      <c r="D150" s="227"/>
      <c r="E150" s="216"/>
      <c r="F150" s="180"/>
      <c r="G150" s="228" t="s">
        <v>768</v>
      </c>
      <c r="H150" s="229">
        <f>H147-H149</f>
        <v>-0.68000016361474991</v>
      </c>
      <c r="I150" s="30"/>
    </row>
    <row r="151" spans="1:9" ht="11.25" customHeight="1">
      <c r="A151" s="217"/>
      <c r="C151" s="177"/>
      <c r="D151" s="197"/>
      <c r="E151" s="230"/>
      <c r="F151" s="30"/>
      <c r="G151" s="30"/>
      <c r="H151" s="225"/>
      <c r="I151" s="30"/>
    </row>
    <row r="152" spans="1:9" ht="11.25" customHeight="1">
      <c r="A152" s="231"/>
      <c r="B152" s="197"/>
      <c r="C152" s="177"/>
      <c r="D152" s="197"/>
      <c r="E152" s="230"/>
      <c r="F152" s="30"/>
      <c r="G152" s="30"/>
      <c r="H152" s="225"/>
      <c r="I152" s="30"/>
    </row>
    <row r="153" spans="1:9" ht="11.25" customHeight="1">
      <c r="D153" s="30"/>
      <c r="E153" s="230"/>
      <c r="F153" s="30"/>
      <c r="G153" s="30"/>
      <c r="H153" s="225"/>
      <c r="I153" s="30"/>
    </row>
    <row r="154" spans="1:9" ht="11.25" customHeight="1">
      <c r="D154" s="30"/>
      <c r="E154" s="230"/>
      <c r="F154" s="30"/>
      <c r="G154" s="30"/>
      <c r="H154" s="225"/>
      <c r="I154" s="30"/>
    </row>
    <row r="155" spans="1:9" ht="11.25" customHeight="1">
      <c r="D155" s="30"/>
      <c r="E155" s="230"/>
      <c r="F155" s="30"/>
      <c r="G155" s="30"/>
      <c r="H155" s="225"/>
      <c r="I155" s="30"/>
    </row>
    <row r="156" spans="1:9" ht="11.25" customHeight="1">
      <c r="D156" s="30"/>
      <c r="E156" s="230"/>
      <c r="F156" s="30"/>
      <c r="G156" s="30"/>
      <c r="H156" s="225"/>
      <c r="I156" s="30"/>
    </row>
    <row r="157" spans="1:9" ht="11.25" customHeight="1">
      <c r="D157" s="30"/>
      <c r="E157" s="230"/>
      <c r="F157" s="30"/>
      <c r="G157" s="30"/>
      <c r="H157" s="225"/>
      <c r="I157" s="30"/>
    </row>
    <row r="158" spans="1:9" ht="11.25" customHeight="1">
      <c r="D158" s="30"/>
      <c r="E158" s="230"/>
      <c r="F158" s="30"/>
      <c r="G158" s="30"/>
      <c r="H158" s="225"/>
      <c r="I158" s="30"/>
    </row>
    <row r="159" spans="1:9" ht="11.25" customHeight="1">
      <c r="D159" s="30"/>
      <c r="E159" s="230"/>
      <c r="F159" s="30"/>
      <c r="G159" s="30"/>
      <c r="H159" s="225"/>
      <c r="I159" s="30"/>
    </row>
    <row r="160" spans="1:9" ht="11.25" customHeight="1">
      <c r="D160" s="30"/>
      <c r="E160" s="230"/>
      <c r="F160" s="30"/>
      <c r="G160" s="30"/>
      <c r="H160" s="225"/>
      <c r="I160" s="30"/>
    </row>
    <row r="161" spans="4:9" ht="11.25" customHeight="1">
      <c r="D161" s="30"/>
      <c r="E161" s="230"/>
      <c r="F161" s="30"/>
      <c r="G161" s="30"/>
      <c r="H161" s="232"/>
      <c r="I161" s="30"/>
    </row>
    <row r="162" spans="4:9" ht="11.25" customHeight="1">
      <c r="D162" s="30"/>
      <c r="E162" s="230"/>
      <c r="F162" s="30"/>
      <c r="G162" s="30"/>
      <c r="H162" s="232"/>
      <c r="I162" s="30"/>
    </row>
    <row r="163" spans="4:9" ht="11.25" customHeight="1">
      <c r="D163" s="30"/>
      <c r="E163" s="230"/>
      <c r="F163" s="30"/>
      <c r="G163" s="30"/>
      <c r="H163" s="232"/>
      <c r="I163" s="30"/>
    </row>
    <row r="164" spans="4:9" ht="11.25" customHeight="1">
      <c r="D164" s="30"/>
      <c r="E164" s="230"/>
      <c r="F164" s="30"/>
      <c r="G164" s="30"/>
      <c r="H164" s="232"/>
      <c r="I164" s="30"/>
    </row>
    <row r="165" spans="4:9" ht="11.25" customHeight="1">
      <c r="D165" s="30"/>
      <c r="E165" s="230"/>
      <c r="F165" s="30"/>
      <c r="G165" s="30"/>
      <c r="H165" s="232"/>
      <c r="I165" s="30"/>
    </row>
    <row r="166" spans="4:9" ht="11.25" customHeight="1">
      <c r="D166" s="30"/>
      <c r="E166" s="230"/>
      <c r="F166" s="30"/>
      <c r="G166" s="30"/>
      <c r="H166" s="232"/>
      <c r="I166" s="30"/>
    </row>
    <row r="167" spans="4:9" ht="11.25" customHeight="1">
      <c r="D167" s="30"/>
      <c r="E167" s="230"/>
      <c r="F167" s="30"/>
      <c r="G167" s="30"/>
      <c r="H167" s="232"/>
      <c r="I167" s="30"/>
    </row>
    <row r="168" spans="4:9" ht="11.25" customHeight="1">
      <c r="D168" s="30"/>
      <c r="E168" s="230"/>
      <c r="F168" s="30"/>
      <c r="G168" s="30"/>
      <c r="H168" s="232"/>
      <c r="I168" s="30"/>
    </row>
    <row r="169" spans="4:9" ht="11.25" customHeight="1">
      <c r="D169" s="30"/>
      <c r="E169" s="230"/>
      <c r="F169" s="30"/>
      <c r="G169" s="30"/>
      <c r="H169" s="232"/>
      <c r="I169" s="30"/>
    </row>
    <row r="170" spans="4:9" ht="11.25" customHeight="1">
      <c r="D170" s="30"/>
      <c r="E170" s="230"/>
      <c r="F170" s="30"/>
      <c r="G170" s="30"/>
      <c r="H170" s="232"/>
      <c r="I170" s="30"/>
    </row>
    <row r="171" spans="4:9" ht="11.25" customHeight="1">
      <c r="D171" s="30"/>
      <c r="E171" s="230"/>
      <c r="F171" s="30"/>
      <c r="G171" s="30"/>
      <c r="H171" s="232"/>
      <c r="I171" s="30"/>
    </row>
    <row r="172" spans="4:9" ht="11.25" customHeight="1">
      <c r="D172" s="30"/>
      <c r="E172" s="230"/>
      <c r="F172" s="30"/>
      <c r="G172" s="30"/>
      <c r="H172" s="232"/>
      <c r="I172" s="30"/>
    </row>
    <row r="173" spans="4:9" ht="11.25" customHeight="1">
      <c r="D173" s="30"/>
      <c r="E173" s="230"/>
      <c r="F173" s="30"/>
      <c r="G173" s="30"/>
      <c r="H173" s="232"/>
      <c r="I173" s="30"/>
    </row>
    <row r="174" spans="4:9" ht="11.25" customHeight="1">
      <c r="D174" s="30"/>
      <c r="E174" s="230"/>
      <c r="F174" s="30"/>
      <c r="G174" s="30"/>
      <c r="H174" s="232"/>
      <c r="I174" s="30"/>
    </row>
    <row r="175" spans="4:9" ht="11.25" customHeight="1">
      <c r="D175" s="30"/>
      <c r="E175" s="230"/>
      <c r="F175" s="30"/>
      <c r="G175" s="30"/>
      <c r="H175" s="232"/>
      <c r="I175" s="30"/>
    </row>
    <row r="176" spans="4:9" ht="11.25" customHeight="1">
      <c r="D176" s="30"/>
      <c r="E176" s="230"/>
      <c r="F176" s="30"/>
      <c r="G176" s="30"/>
      <c r="H176" s="232"/>
      <c r="I176" s="30"/>
    </row>
    <row r="177" spans="4:9" ht="11.25" customHeight="1">
      <c r="D177" s="30"/>
      <c r="E177" s="230"/>
      <c r="F177" s="30"/>
      <c r="G177" s="30"/>
      <c r="H177" s="232"/>
      <c r="I177" s="30"/>
    </row>
    <row r="178" spans="4:9" ht="11.25" customHeight="1">
      <c r="D178" s="30"/>
      <c r="E178" s="230"/>
      <c r="F178" s="30"/>
      <c r="G178" s="30"/>
      <c r="H178" s="232"/>
      <c r="I178" s="30"/>
    </row>
    <row r="179" spans="4:9" ht="11.25" customHeight="1">
      <c r="D179" s="30"/>
      <c r="E179" s="230"/>
      <c r="F179" s="30"/>
      <c r="G179" s="30"/>
      <c r="H179" s="232"/>
      <c r="I179" s="30"/>
    </row>
    <row r="180" spans="4:9" ht="11.25" customHeight="1">
      <c r="D180" s="30"/>
      <c r="E180" s="230"/>
      <c r="F180" s="30"/>
      <c r="G180" s="30"/>
      <c r="H180" s="232"/>
      <c r="I180" s="30"/>
    </row>
    <row r="181" spans="4:9" ht="11.25" customHeight="1">
      <c r="D181" s="30"/>
      <c r="E181" s="230"/>
      <c r="F181" s="30"/>
      <c r="G181" s="30"/>
      <c r="H181" s="232"/>
      <c r="I181" s="30"/>
    </row>
    <row r="182" spans="4:9" ht="11.25" customHeight="1">
      <c r="D182" s="30"/>
      <c r="E182" s="230"/>
      <c r="F182" s="30"/>
      <c r="G182" s="30"/>
      <c r="H182" s="232"/>
      <c r="I182" s="30"/>
    </row>
    <row r="183" spans="4:9" ht="11.25" customHeight="1">
      <c r="D183" s="30"/>
      <c r="E183" s="230"/>
      <c r="F183" s="30"/>
      <c r="G183" s="30"/>
      <c r="H183" s="232"/>
      <c r="I183" s="30"/>
    </row>
    <row r="184" spans="4:9" ht="11.25" customHeight="1">
      <c r="D184" s="30"/>
      <c r="E184" s="230"/>
      <c r="F184" s="30"/>
      <c r="G184" s="30"/>
      <c r="H184" s="232"/>
      <c r="I184" s="30"/>
    </row>
    <row r="185" spans="4:9" ht="11.25" customHeight="1">
      <c r="D185" s="30"/>
      <c r="E185" s="230"/>
      <c r="F185" s="30"/>
      <c r="G185" s="30"/>
      <c r="H185" s="232"/>
      <c r="I185" s="30"/>
    </row>
    <row r="186" spans="4:9" ht="11.25" customHeight="1">
      <c r="D186" s="30"/>
      <c r="E186" s="230"/>
      <c r="F186" s="30"/>
      <c r="G186" s="30"/>
      <c r="H186" s="232"/>
      <c r="I186" s="30"/>
    </row>
    <row r="187" spans="4:9" ht="11.25" customHeight="1">
      <c r="D187" s="30"/>
      <c r="E187" s="230"/>
      <c r="F187" s="30"/>
      <c r="G187" s="30"/>
      <c r="H187" s="232"/>
      <c r="I187" s="30"/>
    </row>
    <row r="188" spans="4:9" ht="11.25" customHeight="1">
      <c r="D188" s="30"/>
      <c r="E188" s="230"/>
      <c r="F188" s="30"/>
      <c r="G188" s="30"/>
      <c r="H188" s="232"/>
      <c r="I188" s="30"/>
    </row>
    <row r="189" spans="4:9" ht="11.25" customHeight="1">
      <c r="D189" s="30"/>
      <c r="E189" s="230"/>
      <c r="F189" s="30"/>
      <c r="G189" s="30"/>
      <c r="H189" s="232"/>
      <c r="I189" s="30"/>
    </row>
    <row r="190" spans="4:9" ht="11.25" customHeight="1">
      <c r="D190" s="30"/>
      <c r="E190" s="230"/>
      <c r="F190" s="30"/>
      <c r="G190" s="30"/>
      <c r="H190" s="232"/>
      <c r="I190" s="30"/>
    </row>
    <row r="191" spans="4:9" ht="11.25" customHeight="1">
      <c r="D191" s="30"/>
      <c r="E191" s="230"/>
      <c r="F191" s="30"/>
      <c r="G191" s="30"/>
      <c r="H191" s="232"/>
      <c r="I191" s="30"/>
    </row>
    <row r="192" spans="4:9" ht="11.25" customHeight="1">
      <c r="D192" s="30"/>
      <c r="E192" s="230"/>
      <c r="F192" s="30"/>
      <c r="G192" s="30"/>
      <c r="H192" s="30"/>
      <c r="I192" s="30"/>
    </row>
    <row r="193" spans="4:9" ht="11.25" customHeight="1">
      <c r="D193" s="30"/>
      <c r="E193" s="230"/>
      <c r="F193" s="30"/>
      <c r="G193" s="30"/>
      <c r="H193" s="30"/>
      <c r="I193" s="30"/>
    </row>
    <row r="194" spans="4:9" ht="11.25" customHeight="1">
      <c r="D194" s="30"/>
      <c r="E194" s="230"/>
      <c r="F194" s="30"/>
      <c r="G194" s="30"/>
      <c r="H194" s="30"/>
      <c r="I194" s="30"/>
    </row>
    <row r="195" spans="4:9" ht="11.25" customHeight="1">
      <c r="D195" s="30"/>
      <c r="E195" s="230"/>
      <c r="F195" s="30"/>
      <c r="G195" s="30"/>
      <c r="H195" s="30"/>
      <c r="I195" s="30"/>
    </row>
    <row r="196" spans="4:9" ht="11.25" customHeight="1">
      <c r="I196" s="30"/>
    </row>
    <row r="197" spans="4:9" ht="11.25" customHeight="1"/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</sheetData>
  <phoneticPr fontId="89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Z218"/>
  <sheetViews>
    <sheetView workbookViewId="0"/>
  </sheetViews>
  <sheetFormatPr defaultRowHeight="11.25"/>
  <cols>
    <col min="1" max="1" width="50.5703125" style="14" customWidth="1"/>
    <col min="2" max="2" width="14" style="11" customWidth="1"/>
    <col min="3" max="3" width="13.140625" style="12" customWidth="1"/>
    <col min="4" max="4" width="14.140625" style="11" customWidth="1"/>
    <col min="5" max="5" width="11.85546875" style="12" customWidth="1"/>
    <col min="6" max="6" width="14" style="11" customWidth="1"/>
    <col min="7" max="7" width="12.140625" style="11" customWidth="1"/>
    <col min="8" max="8" width="15.42578125" style="11" customWidth="1"/>
    <col min="9" max="9" width="12.85546875" style="11" bestFit="1" customWidth="1"/>
    <col min="10" max="10" width="2.7109375" style="11" customWidth="1"/>
    <col min="11" max="11" width="14" style="11" bestFit="1" customWidth="1"/>
    <col min="12" max="12" width="11.7109375" style="11" bestFit="1" customWidth="1"/>
    <col min="13" max="13" width="5.5703125" style="11" customWidth="1"/>
    <col min="14" max="14" width="21" style="11" customWidth="1"/>
    <col min="15" max="15" width="12.85546875" style="11" bestFit="1" customWidth="1"/>
    <col min="16" max="16" width="19.7109375" style="11" customWidth="1"/>
    <col min="17" max="17" width="25.5703125" style="11" customWidth="1"/>
    <col min="18" max="18" width="9.140625" style="11"/>
    <col min="19" max="19" width="13.5703125" style="11" customWidth="1"/>
    <col min="20" max="20" width="10" style="11" bestFit="1" customWidth="1"/>
    <col min="21" max="21" width="20.5703125" style="11" bestFit="1" customWidth="1"/>
    <col min="22" max="22" width="12.28515625" style="11" customWidth="1"/>
    <col min="23" max="16384" width="9.140625" style="11"/>
  </cols>
  <sheetData>
    <row r="1" spans="1:26">
      <c r="A1" s="10" t="s">
        <v>632</v>
      </c>
    </row>
    <row r="2" spans="1:26">
      <c r="A2" s="10" t="s">
        <v>633</v>
      </c>
    </row>
    <row r="3" spans="1:26">
      <c r="A3" s="13">
        <v>41455</v>
      </c>
    </row>
    <row r="4" spans="1:26">
      <c r="P4" s="15"/>
      <c r="Q4" s="15"/>
      <c r="U4" s="14"/>
      <c r="V4" s="14"/>
      <c r="W4" s="14"/>
      <c r="X4" s="14"/>
      <c r="Y4" s="14"/>
    </row>
    <row r="5" spans="1:26">
      <c r="P5" s="15"/>
      <c r="Q5" s="15"/>
      <c r="U5" s="14"/>
      <c r="V5" s="14"/>
      <c r="W5" s="14"/>
      <c r="X5" s="14"/>
      <c r="Y5" s="14"/>
    </row>
    <row r="6" spans="1:26" s="23" customFormat="1">
      <c r="A6" s="16"/>
      <c r="B6" s="17">
        <v>40908</v>
      </c>
      <c r="C6" s="18"/>
      <c r="D6" s="19"/>
      <c r="E6" s="18"/>
      <c r="F6" s="19"/>
      <c r="G6" s="19"/>
      <c r="H6" s="17">
        <v>41090</v>
      </c>
      <c r="I6" s="20" t="s">
        <v>634</v>
      </c>
      <c r="J6" s="21"/>
      <c r="K6" s="22" t="s">
        <v>635</v>
      </c>
      <c r="M6" s="24" t="s">
        <v>636</v>
      </c>
      <c r="N6" s="25"/>
      <c r="O6" s="26"/>
      <c r="P6" s="27" t="s">
        <v>637</v>
      </c>
      <c r="Q6" s="21"/>
      <c r="S6" s="28"/>
      <c r="U6" s="29"/>
      <c r="V6" s="29"/>
      <c r="W6" s="29"/>
      <c r="X6" s="29"/>
      <c r="Y6" s="29"/>
    </row>
    <row r="7" spans="1:26" s="23" customFormat="1">
      <c r="A7" s="16" t="s">
        <v>638</v>
      </c>
      <c r="B7" s="19" t="s">
        <v>639</v>
      </c>
      <c r="C7" s="18"/>
      <c r="D7" s="19" t="s">
        <v>640</v>
      </c>
      <c r="E7" s="18"/>
      <c r="F7" s="19" t="s">
        <v>641</v>
      </c>
      <c r="G7" s="19"/>
      <c r="H7" s="19" t="s">
        <v>639</v>
      </c>
      <c r="I7" s="19"/>
      <c r="J7" s="21"/>
      <c r="K7" s="21"/>
      <c r="M7" s="30"/>
      <c r="N7" s="31" t="s">
        <v>642</v>
      </c>
      <c r="O7" s="32">
        <f>B30</f>
        <v>1544976.02</v>
      </c>
      <c r="P7" s="33"/>
      <c r="Q7" s="32"/>
      <c r="S7" s="32"/>
      <c r="U7" s="34"/>
      <c r="V7" s="35"/>
      <c r="W7" s="36"/>
      <c r="X7" s="36"/>
      <c r="Y7" s="34"/>
      <c r="Z7" s="37"/>
    </row>
    <row r="8" spans="1:26">
      <c r="M8" s="38"/>
      <c r="N8" s="31" t="s">
        <v>643</v>
      </c>
      <c r="O8" s="32">
        <f>O12-O7-O9</f>
        <v>2427965.67</v>
      </c>
      <c r="P8" s="33"/>
      <c r="Q8" s="32"/>
      <c r="S8" s="32"/>
      <c r="U8" s="34"/>
      <c r="V8" s="35"/>
      <c r="W8" s="39"/>
      <c r="X8" s="36"/>
      <c r="Y8" s="34"/>
      <c r="Z8" s="37"/>
    </row>
    <row r="9" spans="1:26">
      <c r="A9" s="40" t="s">
        <v>644</v>
      </c>
      <c r="B9" s="41">
        <f>VLOOKUP(A9,'TB by Lead'!A:K,11,0)</f>
        <v>11760918.970000001</v>
      </c>
      <c r="C9" s="42"/>
      <c r="D9" s="43">
        <f>IF(K9&gt;0,K9,0)</f>
        <v>0</v>
      </c>
      <c r="E9" s="44"/>
      <c r="F9" s="43">
        <f>IF(K9&lt;0,-K9,0)</f>
        <v>9947739.6699999999</v>
      </c>
      <c r="G9" s="45"/>
      <c r="H9" s="41">
        <v>1813179.3</v>
      </c>
      <c r="I9" s="46">
        <f>B9+D9-F9-H9</f>
        <v>0</v>
      </c>
      <c r="K9" s="47">
        <f>H9-B9</f>
        <v>-9947739.6699999999</v>
      </c>
      <c r="M9" s="38"/>
      <c r="N9" s="31" t="s">
        <v>626</v>
      </c>
      <c r="O9" s="48">
        <v>-254484</v>
      </c>
      <c r="P9" s="49"/>
      <c r="Q9" s="32"/>
      <c r="S9" s="32"/>
      <c r="U9" s="34"/>
      <c r="V9" s="35"/>
      <c r="W9" s="36"/>
      <c r="X9" s="50"/>
      <c r="Y9" s="51"/>
      <c r="Z9" s="52"/>
    </row>
    <row r="10" spans="1:26" ht="12" thickBot="1">
      <c r="A10" s="40"/>
      <c r="B10" s="53"/>
      <c r="C10" s="42"/>
      <c r="D10" s="43"/>
      <c r="E10" s="44"/>
      <c r="F10" s="43"/>
      <c r="G10" s="45"/>
      <c r="H10" s="45"/>
      <c r="I10" s="46"/>
      <c r="K10" s="54"/>
      <c r="M10" s="38"/>
      <c r="N10" s="31" t="s">
        <v>645</v>
      </c>
      <c r="O10" s="48">
        <v>0</v>
      </c>
      <c r="P10" s="33">
        <v>0</v>
      </c>
      <c r="Q10" s="32"/>
      <c r="S10" s="32"/>
      <c r="U10" s="34"/>
      <c r="V10" s="35"/>
      <c r="W10" s="36"/>
      <c r="X10" s="36"/>
      <c r="Y10" s="34"/>
      <c r="Z10" s="37"/>
    </row>
    <row r="11" spans="1:26">
      <c r="A11" s="55" t="s">
        <v>646</v>
      </c>
      <c r="B11" s="41">
        <f>VLOOKUP(A11,'TB by Lead'!A:K,11,0)</f>
        <v>0</v>
      </c>
      <c r="C11" s="56" t="s">
        <v>647</v>
      </c>
      <c r="D11" s="57">
        <f>IF(K11&gt;0,K11-D12+F12,0)</f>
        <v>0</v>
      </c>
      <c r="E11" s="58"/>
      <c r="F11" s="59">
        <f>IF(K11&lt;0,-K11+D12-F12,0)</f>
        <v>0</v>
      </c>
      <c r="G11" s="45"/>
      <c r="H11" s="41">
        <f>VLOOKUP(A11,'TB by Lead'!A:G,7,0)</f>
        <v>0</v>
      </c>
      <c r="I11" s="46">
        <f>B11+D11+D12-F11-F12-H11</f>
        <v>0</v>
      </c>
      <c r="K11" s="54">
        <f>H11-B11</f>
        <v>0</v>
      </c>
      <c r="M11" s="38"/>
      <c r="N11" s="31" t="s">
        <v>648</v>
      </c>
      <c r="O11" s="48">
        <v>0</v>
      </c>
      <c r="P11" s="33">
        <v>0</v>
      </c>
      <c r="Q11" s="32"/>
      <c r="S11" s="32"/>
      <c r="U11" s="14"/>
      <c r="V11" s="14"/>
      <c r="W11" s="14"/>
      <c r="X11" s="14"/>
      <c r="Y11" s="14"/>
    </row>
    <row r="12" spans="1:26" ht="12" thickBot="1">
      <c r="A12" s="40"/>
      <c r="B12" s="53"/>
      <c r="C12" s="61" t="s">
        <v>649</v>
      </c>
      <c r="D12" s="62"/>
      <c r="E12" s="63" t="s">
        <v>650</v>
      </c>
      <c r="F12" s="64"/>
      <c r="G12" s="45"/>
      <c r="H12" s="45"/>
      <c r="I12" s="46"/>
      <c r="K12" s="54"/>
      <c r="M12" s="38"/>
      <c r="N12" s="31" t="s">
        <v>651</v>
      </c>
      <c r="O12" s="65">
        <f>H30</f>
        <v>3718457.69</v>
      </c>
      <c r="P12" s="65">
        <f>SUM(P7:P11)</f>
        <v>0</v>
      </c>
      <c r="Q12" s="32"/>
      <c r="S12" s="32"/>
      <c r="U12" s="14"/>
      <c r="V12" s="14"/>
      <c r="W12" s="14"/>
      <c r="X12" s="14"/>
      <c r="Y12" s="14"/>
    </row>
    <row r="13" spans="1:26" ht="12" thickBot="1">
      <c r="A13" s="40"/>
      <c r="B13" s="53"/>
      <c r="C13" s="66"/>
      <c r="D13" s="67"/>
      <c r="E13" s="68"/>
      <c r="F13" s="69"/>
      <c r="G13" s="45"/>
      <c r="H13" s="60"/>
      <c r="I13" s="46"/>
      <c r="K13" s="54"/>
      <c r="O13" s="70"/>
      <c r="P13" s="46"/>
      <c r="Q13" s="71"/>
      <c r="S13" s="71"/>
      <c r="U13" s="14"/>
      <c r="V13" s="14"/>
      <c r="W13" s="14"/>
      <c r="X13" s="14"/>
      <c r="Y13" s="14"/>
    </row>
    <row r="14" spans="1:26" ht="12.75">
      <c r="A14" s="55" t="s">
        <v>652</v>
      </c>
      <c r="B14" s="41">
        <f>VLOOKUP(A14,'TB by Lead'!A:K,11,0)</f>
        <v>579061729.09000003</v>
      </c>
      <c r="C14" s="56" t="s">
        <v>653</v>
      </c>
      <c r="D14" s="57">
        <f>IF(K14&gt;0,K14-D15+F15,0)</f>
        <v>316408960.90999997</v>
      </c>
      <c r="E14" s="58"/>
      <c r="F14" s="59">
        <f>IF(K14&lt;0,-K14+D15-F15,0)</f>
        <v>0</v>
      </c>
      <c r="G14" s="45"/>
      <c r="H14" s="41">
        <v>895470690</v>
      </c>
      <c r="I14" s="46">
        <f>B14+D14+D15-F14-F15-H14</f>
        <v>0</v>
      </c>
      <c r="K14" s="47">
        <f>H14-B14</f>
        <v>316408960.90999997</v>
      </c>
      <c r="M14" s="24" t="s">
        <v>654</v>
      </c>
      <c r="N14" s="72"/>
      <c r="O14" s="73"/>
      <c r="P14" s="15"/>
      <c r="Q14" s="71"/>
      <c r="S14" s="74"/>
      <c r="U14" s="14"/>
      <c r="V14" s="14"/>
      <c r="W14" s="14"/>
      <c r="X14" s="14"/>
      <c r="Y14" s="14"/>
    </row>
    <row r="15" spans="1:26" ht="13.5" thickBot="1">
      <c r="A15" s="40"/>
      <c r="B15" s="53"/>
      <c r="C15" s="75" t="s">
        <v>649</v>
      </c>
      <c r="D15" s="62"/>
      <c r="E15" s="63" t="s">
        <v>650</v>
      </c>
      <c r="F15" s="76"/>
      <c r="G15" s="45"/>
      <c r="H15" s="53"/>
      <c r="I15" s="46"/>
      <c r="K15" s="47"/>
      <c r="M15" s="77"/>
      <c r="N15" s="31" t="s">
        <v>655</v>
      </c>
      <c r="O15" s="32">
        <f>-B48</f>
        <v>7086169.7400000002</v>
      </c>
      <c r="P15" s="15"/>
      <c r="Q15" s="78"/>
      <c r="S15" s="14"/>
      <c r="U15" s="14"/>
      <c r="V15" s="14"/>
      <c r="W15" s="14"/>
      <c r="X15" s="14"/>
      <c r="Y15" s="14"/>
    </row>
    <row r="16" spans="1:26" ht="13.5" thickBot="1">
      <c r="A16" s="40"/>
      <c r="B16" s="53"/>
      <c r="C16" s="66"/>
      <c r="D16" s="67"/>
      <c r="E16" s="68"/>
      <c r="F16" s="69"/>
      <c r="G16" s="45"/>
      <c r="H16" s="53"/>
      <c r="I16" s="46"/>
      <c r="K16" s="47"/>
      <c r="M16" s="77"/>
      <c r="N16" s="31" t="s">
        <v>656</v>
      </c>
      <c r="O16" s="32">
        <v>15987144</v>
      </c>
      <c r="Q16" s="14"/>
      <c r="S16" s="14"/>
      <c r="U16" s="14"/>
      <c r="V16" s="14"/>
      <c r="W16" s="14"/>
    </row>
    <row r="17" spans="1:25" ht="12.75">
      <c r="A17" s="55" t="s">
        <v>657</v>
      </c>
      <c r="B17" s="41">
        <f>VLOOKUP(A17,'TB by Lead'!A:K,11,0)</f>
        <v>4094790.56</v>
      </c>
      <c r="C17" s="56" t="s">
        <v>658</v>
      </c>
      <c r="D17" s="57">
        <f>IF(K17&gt;0,K17-D18+F18,0)</f>
        <v>0</v>
      </c>
      <c r="E17" s="58"/>
      <c r="F17" s="59">
        <f>IF(K17&lt;0,-K17+D18-F18,0)</f>
        <v>3434886.22</v>
      </c>
      <c r="G17" s="45"/>
      <c r="H17" s="41">
        <v>659904.34</v>
      </c>
      <c r="I17" s="46">
        <f>B17+D17+D18-F17-F18-H17</f>
        <v>0</v>
      </c>
      <c r="K17" s="47">
        <f>H17-B17</f>
        <v>-3434886.22</v>
      </c>
      <c r="M17" s="77"/>
      <c r="N17" s="31" t="s">
        <v>659</v>
      </c>
      <c r="O17" s="32">
        <v>15987144</v>
      </c>
      <c r="U17" s="14"/>
      <c r="V17" s="14"/>
      <c r="W17" s="14"/>
    </row>
    <row r="18" spans="1:25" ht="13.5" thickBot="1">
      <c r="A18" s="40"/>
      <c r="B18" s="53"/>
      <c r="C18" s="75" t="s">
        <v>649</v>
      </c>
      <c r="D18" s="62"/>
      <c r="E18" s="63" t="s">
        <v>650</v>
      </c>
      <c r="F18" s="76"/>
      <c r="G18" s="45"/>
      <c r="H18" s="53"/>
      <c r="I18" s="46"/>
      <c r="K18" s="47"/>
      <c r="M18" s="77"/>
      <c r="N18" s="11" t="s">
        <v>660</v>
      </c>
      <c r="O18" s="32">
        <v>0</v>
      </c>
    </row>
    <row r="19" spans="1:25" ht="12" thickBot="1">
      <c r="A19" s="40"/>
      <c r="B19" s="53"/>
      <c r="C19" s="66"/>
      <c r="D19" s="67"/>
      <c r="E19" s="68"/>
      <c r="F19" s="69"/>
      <c r="G19" s="45"/>
      <c r="H19" s="53"/>
      <c r="I19" s="46"/>
      <c r="K19" s="47"/>
      <c r="N19" s="31" t="s">
        <v>661</v>
      </c>
      <c r="O19" s="65">
        <f>O15+O16-O17+O18</f>
        <v>7086169.7400000021</v>
      </c>
    </row>
    <row r="20" spans="1:25">
      <c r="A20" s="55" t="s">
        <v>662</v>
      </c>
      <c r="B20" s="41">
        <f>VLOOKUP(A20,'TB by Lead'!A:K,11,0)</f>
        <v>42396103.609999999</v>
      </c>
      <c r="C20" s="56" t="s">
        <v>663</v>
      </c>
      <c r="D20" s="57">
        <f>IF(K20&gt;0,K20-D21+F21,0)</f>
        <v>0</v>
      </c>
      <c r="E20" s="58"/>
      <c r="F20" s="59">
        <f>IF(K20&lt;0,-K20+D21-F21,0)</f>
        <v>12932922.719999999</v>
      </c>
      <c r="G20" s="45"/>
      <c r="H20" s="41">
        <v>29463180.890000001</v>
      </c>
      <c r="I20" s="46">
        <f>B20+D20+D21-F20-F21-H20</f>
        <v>0</v>
      </c>
      <c r="K20" s="47">
        <f>H20-B20</f>
        <v>-12932922.719999999</v>
      </c>
      <c r="N20" s="11" t="s">
        <v>664</v>
      </c>
      <c r="O20" s="45"/>
    </row>
    <row r="21" spans="1:25" ht="12" thickBot="1">
      <c r="A21" s="40"/>
      <c r="B21" s="53"/>
      <c r="C21" s="75" t="s">
        <v>649</v>
      </c>
      <c r="D21" s="62"/>
      <c r="E21" s="63" t="s">
        <v>650</v>
      </c>
      <c r="F21" s="76"/>
      <c r="G21" s="45"/>
      <c r="H21" s="53"/>
      <c r="I21" s="46"/>
      <c r="K21" s="47"/>
      <c r="M21" s="24" t="s">
        <v>622</v>
      </c>
      <c r="N21" s="79"/>
      <c r="O21" s="79"/>
    </row>
    <row r="22" spans="1:25">
      <c r="A22" s="40"/>
      <c r="B22" s="53"/>
      <c r="C22" s="66"/>
      <c r="D22" s="67"/>
      <c r="E22" s="68"/>
      <c r="F22" s="69"/>
      <c r="G22" s="45"/>
      <c r="H22" s="53"/>
      <c r="I22" s="46"/>
      <c r="K22" s="47"/>
      <c r="N22" s="11" t="s">
        <v>665</v>
      </c>
      <c r="O22" s="32">
        <v>0</v>
      </c>
      <c r="Q22" s="32"/>
    </row>
    <row r="23" spans="1:25">
      <c r="A23" s="55" t="s">
        <v>666</v>
      </c>
      <c r="B23" s="41">
        <f>VLOOKUP(A23,'TB by Lead'!A:K,11,0)</f>
        <v>35434936</v>
      </c>
      <c r="C23" s="80" t="s">
        <v>667</v>
      </c>
      <c r="D23" s="69">
        <f>IF(K23&gt;0,K23,0)</f>
        <v>7411870</v>
      </c>
      <c r="E23" s="81"/>
      <c r="F23" s="43">
        <f>IF(K23&lt;0,-K23,0)</f>
        <v>0</v>
      </c>
      <c r="G23" s="45"/>
      <c r="H23" s="41">
        <v>42846806</v>
      </c>
      <c r="I23" s="46">
        <f>B23+D23+D24-F23-F24-H23</f>
        <v>0</v>
      </c>
      <c r="J23" s="82"/>
      <c r="K23" s="47">
        <f>H23-B23</f>
        <v>7411870</v>
      </c>
      <c r="N23" s="11" t="s">
        <v>622</v>
      </c>
      <c r="O23" s="32"/>
      <c r="Q23" s="32"/>
    </row>
    <row r="24" spans="1:25">
      <c r="A24" s="40"/>
      <c r="B24" s="53"/>
      <c r="C24" s="80"/>
      <c r="D24" s="69"/>
      <c r="E24" s="83"/>
      <c r="F24" s="69"/>
      <c r="G24" s="45"/>
      <c r="H24" s="53"/>
      <c r="I24" s="46"/>
      <c r="K24" s="47"/>
      <c r="N24" s="11" t="s">
        <v>668</v>
      </c>
      <c r="O24" s="32">
        <v>0</v>
      </c>
      <c r="Q24" s="32"/>
    </row>
    <row r="25" spans="1:25" ht="12" thickBot="1">
      <c r="A25" s="55" t="s">
        <v>669</v>
      </c>
      <c r="B25" s="41">
        <f>VLOOKUP(A25,'TB by Lead'!A:K,11,0)</f>
        <v>12843435</v>
      </c>
      <c r="C25" s="80" t="s">
        <v>670</v>
      </c>
      <c r="D25" s="69">
        <f>IF(K25&gt;0,K25,0)</f>
        <v>0</v>
      </c>
      <c r="E25" s="83"/>
      <c r="F25" s="43">
        <f>IF(K25&lt;0,-K25,0)</f>
        <v>0</v>
      </c>
      <c r="G25" s="45"/>
      <c r="H25" s="41">
        <v>12843435</v>
      </c>
      <c r="I25" s="46">
        <f>B25+D25+D26-F25-F26-H25</f>
        <v>0</v>
      </c>
      <c r="K25" s="47">
        <f>H25-B25</f>
        <v>0</v>
      </c>
      <c r="N25" s="11" t="s">
        <v>627</v>
      </c>
      <c r="O25" s="65">
        <f>O22+O23-O24</f>
        <v>0</v>
      </c>
      <c r="Q25" s="32"/>
    </row>
    <row r="26" spans="1:25">
      <c r="A26" s="40"/>
      <c r="B26" s="53"/>
      <c r="C26" s="80"/>
      <c r="D26" s="69"/>
      <c r="E26" s="83"/>
      <c r="F26" s="69"/>
      <c r="G26" s="45"/>
      <c r="H26" s="53"/>
      <c r="I26" s="46"/>
      <c r="K26" s="47"/>
    </row>
    <row r="27" spans="1:25">
      <c r="A27" s="55" t="s">
        <v>671</v>
      </c>
      <c r="B27" s="41">
        <f>VLOOKUP(A27,'TB by Lead'!A:K,11,0)</f>
        <v>411457.14</v>
      </c>
      <c r="C27" s="84" t="s">
        <v>672</v>
      </c>
      <c r="D27" s="69">
        <f>IF(K27&gt;0,K27,0)</f>
        <v>7887762.2300000004</v>
      </c>
      <c r="E27" s="68"/>
      <c r="F27" s="43">
        <f>IF(K27&lt;0,-K27,0)</f>
        <v>0</v>
      </c>
      <c r="G27" s="85"/>
      <c r="H27" s="41">
        <v>8299219.3700000001</v>
      </c>
      <c r="I27" s="46">
        <f>B27+D27+D28-F27-F28-H27</f>
        <v>0</v>
      </c>
      <c r="K27" s="47">
        <f>H27-B27</f>
        <v>7887762.2300000004</v>
      </c>
      <c r="M27" s="24" t="s">
        <v>673</v>
      </c>
      <c r="N27" s="79"/>
      <c r="O27" s="79"/>
    </row>
    <row r="28" spans="1:25">
      <c r="A28" s="86"/>
      <c r="B28" s="87"/>
      <c r="C28" s="88"/>
      <c r="D28" s="89"/>
      <c r="E28" s="68"/>
      <c r="F28" s="89"/>
      <c r="G28" s="85"/>
      <c r="H28" s="87"/>
      <c r="I28" s="46"/>
      <c r="K28" s="54"/>
      <c r="N28" s="11" t="s">
        <v>674</v>
      </c>
      <c r="O28" s="45">
        <v>0</v>
      </c>
    </row>
    <row r="29" spans="1:25" ht="12" thickBot="1">
      <c r="A29" s="40"/>
      <c r="B29" s="53"/>
      <c r="C29" s="66"/>
      <c r="D29" s="67"/>
      <c r="E29" s="68"/>
      <c r="F29" s="67"/>
      <c r="G29" s="80"/>
      <c r="H29" s="53"/>
      <c r="I29" s="46"/>
      <c r="K29" s="54"/>
      <c r="N29" s="11" t="s">
        <v>673</v>
      </c>
      <c r="O29" s="184">
        <v>1728697.41</v>
      </c>
      <c r="Q29" s="90"/>
      <c r="R29" s="90"/>
      <c r="S29" s="90"/>
    </row>
    <row r="30" spans="1:25">
      <c r="A30" s="91" t="s">
        <v>675</v>
      </c>
      <c r="B30" s="92">
        <f>VLOOKUP(A30,'TB by Lead'!A:K,11,0)</f>
        <v>1544976.02</v>
      </c>
      <c r="C30" s="93" t="s">
        <v>643</v>
      </c>
      <c r="D30" s="94">
        <f>O8+P8</f>
        <v>2427965.67</v>
      </c>
      <c r="E30" s="95" t="s">
        <v>676</v>
      </c>
      <c r="F30" s="96">
        <f>-O10</f>
        <v>0</v>
      </c>
      <c r="G30" s="97" t="s">
        <v>677</v>
      </c>
      <c r="H30" s="92">
        <v>3718457.69</v>
      </c>
      <c r="I30" s="98">
        <f>B30+D30+D31-F30-F31-H30</f>
        <v>0</v>
      </c>
      <c r="K30" s="47">
        <f>H30-B30</f>
        <v>2173481.67</v>
      </c>
      <c r="N30" s="11" t="s">
        <v>678</v>
      </c>
      <c r="O30" s="234"/>
      <c r="T30" s="99"/>
      <c r="U30" s="100"/>
      <c r="V30" s="100"/>
      <c r="W30" s="100"/>
      <c r="X30" s="100"/>
      <c r="Y30" s="101"/>
    </row>
    <row r="31" spans="1:25" ht="12" thickBot="1">
      <c r="A31" s="102"/>
      <c r="B31" s="103"/>
      <c r="C31" s="104"/>
      <c r="D31" s="105">
        <f>O11</f>
        <v>0</v>
      </c>
      <c r="E31" s="106" t="s">
        <v>679</v>
      </c>
      <c r="F31" s="107">
        <f>-(O9+P9)</f>
        <v>254484</v>
      </c>
      <c r="G31" s="97"/>
      <c r="H31" s="103"/>
      <c r="I31" s="98"/>
      <c r="K31" s="47"/>
      <c r="N31" s="11" t="s">
        <v>628</v>
      </c>
      <c r="O31" s="108">
        <f>O28+O29-O30</f>
        <v>1728697.41</v>
      </c>
      <c r="P31" s="45">
        <f>O31-F60</f>
        <v>1728697.41</v>
      </c>
    </row>
    <row r="32" spans="1:25">
      <c r="A32" s="102"/>
      <c r="B32" s="103"/>
      <c r="C32" s="104"/>
      <c r="D32" s="105"/>
      <c r="E32" s="106"/>
      <c r="F32" s="107">
        <v>0</v>
      </c>
      <c r="G32" s="97"/>
      <c r="H32" s="103"/>
      <c r="I32" s="98"/>
      <c r="K32" s="47"/>
    </row>
    <row r="33" spans="1:24" ht="12.75">
      <c r="A33" s="102"/>
      <c r="B33" s="103"/>
      <c r="C33" s="104" t="s">
        <v>680</v>
      </c>
      <c r="D33" s="105"/>
      <c r="E33" s="106" t="s">
        <v>681</v>
      </c>
      <c r="F33" s="107"/>
      <c r="G33" s="97"/>
      <c r="H33" s="103"/>
      <c r="I33" s="98"/>
      <c r="K33" s="47"/>
      <c r="M33" s="24" t="s">
        <v>682</v>
      </c>
      <c r="N33" s="72"/>
      <c r="O33" s="109"/>
    </row>
    <row r="34" spans="1:24" ht="13.5" thickBot="1">
      <c r="A34" s="102"/>
      <c r="B34" s="103"/>
      <c r="C34" s="110"/>
      <c r="D34" s="111"/>
      <c r="E34" s="112"/>
      <c r="F34" s="113"/>
      <c r="G34" s="97"/>
      <c r="H34" s="103"/>
      <c r="I34" s="98"/>
      <c r="K34" s="47"/>
      <c r="M34" s="114"/>
      <c r="N34" s="77"/>
      <c r="O34" s="115"/>
      <c r="P34" s="15"/>
    </row>
    <row r="35" spans="1:24">
      <c r="A35" s="40"/>
      <c r="B35" s="53"/>
      <c r="C35" s="42"/>
      <c r="D35" s="69"/>
      <c r="E35" s="83"/>
      <c r="F35" s="69"/>
      <c r="G35" s="80"/>
      <c r="H35" s="53"/>
      <c r="I35" s="46"/>
      <c r="K35" s="43"/>
    </row>
    <row r="36" spans="1:24">
      <c r="A36" s="55" t="s">
        <v>683</v>
      </c>
      <c r="B36" s="41">
        <f>VLOOKUP(A36,'TB by Lead'!A:K,11,0)</f>
        <v>1148230.3799999999</v>
      </c>
      <c r="C36" s="116"/>
      <c r="D36" s="69">
        <f>IF(K36&gt;0,K36,0)</f>
        <v>11783816.109999999</v>
      </c>
      <c r="E36" s="68"/>
      <c r="F36" s="43">
        <f>IF(K36&lt;0,-K36,0)</f>
        <v>0</v>
      </c>
      <c r="G36" s="45"/>
      <c r="H36" s="41">
        <v>12932046.49</v>
      </c>
      <c r="I36" s="46">
        <f>B36+D36+D37-F36-F37-H36-F38</f>
        <v>-1.862645149230957E-9</v>
      </c>
      <c r="K36" s="47">
        <f>H36-B36</f>
        <v>11783816.109999999</v>
      </c>
      <c r="O36" s="117"/>
    </row>
    <row r="37" spans="1:24">
      <c r="A37" s="40"/>
      <c r="B37" s="53"/>
      <c r="C37" s="42"/>
      <c r="D37" s="69"/>
      <c r="E37" s="83"/>
      <c r="F37" s="69"/>
      <c r="G37" s="45"/>
      <c r="H37" s="53"/>
      <c r="I37" s="70"/>
      <c r="K37" s="47"/>
    </row>
    <row r="38" spans="1:24">
      <c r="A38" s="118" t="s">
        <v>684</v>
      </c>
      <c r="B38" s="119">
        <f>VLOOKUP(A38,'TB by Lead'!A:K,11,0)</f>
        <v>688696576.76999998</v>
      </c>
      <c r="C38" s="120"/>
      <c r="D38" s="121"/>
      <c r="E38" s="122"/>
      <c r="F38" s="121"/>
      <c r="G38" s="123"/>
      <c r="H38" s="119">
        <f>VLOOKUP(A38,'TB by Lead'!A:G,7,0)</f>
        <v>1575455717.74</v>
      </c>
      <c r="I38" s="124"/>
      <c r="K38" s="47">
        <f>H38-B38</f>
        <v>886759140.97000003</v>
      </c>
      <c r="M38" s="10"/>
      <c r="N38" s="14"/>
      <c r="O38" s="14"/>
      <c r="P38" s="14"/>
      <c r="Q38" s="14"/>
      <c r="R38" s="14"/>
      <c r="S38" s="10"/>
      <c r="T38" s="14"/>
      <c r="U38" s="14"/>
      <c r="V38" s="14"/>
      <c r="W38" s="14"/>
    </row>
    <row r="39" spans="1:24" ht="12" thickBot="1">
      <c r="A39" s="40"/>
      <c r="B39" s="53"/>
      <c r="C39" s="42"/>
      <c r="D39" s="43"/>
      <c r="E39" s="44"/>
      <c r="F39" s="43"/>
      <c r="G39" s="45"/>
      <c r="H39" s="53"/>
      <c r="I39" s="70"/>
      <c r="K39" s="47"/>
      <c r="M39" s="14"/>
      <c r="N39" s="78"/>
      <c r="O39" s="78"/>
      <c r="P39" s="78"/>
      <c r="Q39" s="78"/>
      <c r="R39" s="78"/>
      <c r="S39" s="14"/>
      <c r="T39" s="14"/>
      <c r="U39" s="14"/>
      <c r="V39" s="14"/>
      <c r="W39" s="14"/>
    </row>
    <row r="40" spans="1:24">
      <c r="A40" s="55" t="s">
        <v>685</v>
      </c>
      <c r="B40" s="41">
        <f>VLOOKUP(A40,'TB by Lead'!A:K,11,0)</f>
        <v>-13955748</v>
      </c>
      <c r="C40" s="125" t="s">
        <v>686</v>
      </c>
      <c r="D40" s="57">
        <f>IF(K40&gt;0,K40-D41+F41,0)</f>
        <v>365600</v>
      </c>
      <c r="E40" s="58"/>
      <c r="F40" s="59">
        <f>IF(K40&lt;0,-K40+D41-F41,0)</f>
        <v>0</v>
      </c>
      <c r="G40" s="45"/>
      <c r="H40" s="41">
        <v>-13590148</v>
      </c>
      <c r="I40" s="46">
        <f>B40+D40+D41-F40-F41-H40</f>
        <v>0</v>
      </c>
      <c r="K40" s="47">
        <f>H40-B40</f>
        <v>365600</v>
      </c>
      <c r="M40" s="14"/>
      <c r="N40" s="78"/>
      <c r="O40" s="78"/>
      <c r="P40" s="78"/>
      <c r="Q40" s="78"/>
      <c r="R40" s="78"/>
      <c r="S40" s="14"/>
      <c r="T40" s="14"/>
      <c r="U40" s="14"/>
      <c r="V40" s="14"/>
      <c r="W40" s="14"/>
    </row>
    <row r="41" spans="1:24" ht="12" thickBot="1">
      <c r="A41" s="40"/>
      <c r="B41" s="53"/>
      <c r="C41" s="126" t="s">
        <v>687</v>
      </c>
      <c r="D41" s="62"/>
      <c r="E41" s="127" t="s">
        <v>688</v>
      </c>
      <c r="F41" s="76"/>
      <c r="G41" s="45"/>
      <c r="H41" s="53"/>
      <c r="I41" s="46"/>
      <c r="K41" s="47"/>
      <c r="M41" s="14"/>
      <c r="N41" s="128"/>
      <c r="O41" s="129"/>
      <c r="P41" s="29"/>
      <c r="Q41" s="129"/>
      <c r="R41" s="14"/>
      <c r="S41" s="78"/>
      <c r="T41" s="29"/>
      <c r="U41" s="10"/>
      <c r="V41" s="29"/>
      <c r="W41" s="14"/>
      <c r="X41" s="78"/>
    </row>
    <row r="42" spans="1:24" ht="12" thickBot="1">
      <c r="A42" s="40"/>
      <c r="B42" s="53"/>
      <c r="C42" s="42"/>
      <c r="D42" s="69"/>
      <c r="E42" s="83"/>
      <c r="F42" s="69"/>
      <c r="G42" s="45"/>
      <c r="H42" s="53"/>
      <c r="I42" s="46"/>
      <c r="K42" s="47"/>
      <c r="M42" s="14"/>
      <c r="N42" s="128"/>
      <c r="O42" s="129"/>
      <c r="P42" s="29"/>
      <c r="Q42" s="129"/>
      <c r="R42" s="14"/>
      <c r="S42" s="78"/>
      <c r="T42" s="29"/>
      <c r="U42" s="10"/>
      <c r="V42" s="29"/>
      <c r="W42" s="14"/>
      <c r="X42" s="78"/>
    </row>
    <row r="43" spans="1:24">
      <c r="A43" s="55" t="s">
        <v>689</v>
      </c>
      <c r="B43" s="41">
        <f>VLOOKUP(A43,'TB by Lead'!A:K,11,0)</f>
        <v>-5095543.41</v>
      </c>
      <c r="C43" s="56" t="s">
        <v>690</v>
      </c>
      <c r="D43" s="57">
        <f>IF(K43&gt;0,K43-D44+F44,0)</f>
        <v>892647.96999999974</v>
      </c>
      <c r="E43" s="58"/>
      <c r="F43" s="59">
        <f>IF(K43&lt;0,-K43+D44-F44,0)</f>
        <v>0</v>
      </c>
      <c r="G43" s="45"/>
      <c r="H43" s="41">
        <v>-4202895.4400000004</v>
      </c>
      <c r="I43" s="46">
        <f>B43+D43+D44-F43-F44-H43</f>
        <v>0</v>
      </c>
      <c r="K43" s="47">
        <f>H43-B43</f>
        <v>892647.96999999974</v>
      </c>
      <c r="M43" s="14"/>
      <c r="N43" s="128"/>
      <c r="O43" s="129"/>
      <c r="P43" s="29"/>
      <c r="Q43" s="129"/>
      <c r="R43" s="14"/>
      <c r="S43" s="78"/>
      <c r="T43" s="29"/>
      <c r="U43" s="10"/>
      <c r="V43" s="29"/>
      <c r="W43" s="14"/>
      <c r="X43" s="78"/>
    </row>
    <row r="44" spans="1:24" ht="10.5" customHeight="1" thickBot="1">
      <c r="A44" s="40"/>
      <c r="B44" s="53"/>
      <c r="C44" s="130" t="s">
        <v>649</v>
      </c>
      <c r="D44" s="62"/>
      <c r="E44" s="127" t="s">
        <v>650</v>
      </c>
      <c r="F44" s="76"/>
      <c r="G44" s="45"/>
      <c r="H44" s="53"/>
      <c r="I44" s="46"/>
      <c r="K44" s="47"/>
      <c r="M44" s="14"/>
      <c r="N44" s="128"/>
      <c r="O44" s="128"/>
      <c r="P44" s="131"/>
      <c r="Q44" s="131"/>
      <c r="R44" s="14"/>
      <c r="S44" s="132"/>
      <c r="T44" s="133"/>
      <c r="U44" s="133"/>
      <c r="V44" s="133"/>
      <c r="W44" s="78"/>
      <c r="X44" s="78"/>
    </row>
    <row r="45" spans="1:24" ht="10.5" customHeight="1">
      <c r="A45" s="40"/>
      <c r="B45" s="53"/>
      <c r="C45" s="42"/>
      <c r="D45" s="69"/>
      <c r="E45" s="83"/>
      <c r="F45" s="69"/>
      <c r="G45" s="45"/>
      <c r="H45" s="53"/>
      <c r="I45" s="46"/>
      <c r="K45" s="47"/>
      <c r="M45" s="14"/>
      <c r="N45" s="128"/>
      <c r="O45" s="128"/>
      <c r="P45" s="131"/>
      <c r="Q45" s="131"/>
      <c r="R45" s="14"/>
      <c r="S45" s="132"/>
      <c r="T45" s="133"/>
      <c r="U45" s="133"/>
      <c r="V45" s="133"/>
      <c r="W45" s="34"/>
      <c r="X45" s="34"/>
    </row>
    <row r="46" spans="1:24" ht="10.5" customHeight="1">
      <c r="A46" s="55" t="s">
        <v>691</v>
      </c>
      <c r="B46" s="41">
        <f>VLOOKUP(A46,'TB by Lead'!A:K,11,0)</f>
        <v>-2835128.52</v>
      </c>
      <c r="C46" s="42"/>
      <c r="D46" s="69">
        <f>IF(K46&gt;0,K46,0)</f>
        <v>0</v>
      </c>
      <c r="E46" s="83"/>
      <c r="F46" s="43">
        <f>IF(K46&lt;0,-K46,0)</f>
        <v>159395899.47999999</v>
      </c>
      <c r="G46" s="45"/>
      <c r="H46" s="41">
        <v>-162231028</v>
      </c>
      <c r="I46" s="46">
        <f>B46+D46+D47-F46-F47-H46</f>
        <v>0</v>
      </c>
      <c r="K46" s="47">
        <f>H46-B46</f>
        <v>-159395899.47999999</v>
      </c>
      <c r="M46" s="14"/>
      <c r="N46" s="128"/>
      <c r="O46" s="128"/>
      <c r="P46" s="131"/>
      <c r="Q46" s="131"/>
      <c r="R46" s="14"/>
      <c r="S46" s="132"/>
      <c r="T46" s="133"/>
      <c r="U46" s="133"/>
      <c r="V46" s="133"/>
      <c r="W46" s="34"/>
      <c r="X46" s="34"/>
    </row>
    <row r="47" spans="1:24" ht="10.5" customHeight="1" thickBot="1">
      <c r="A47" s="40"/>
      <c r="B47" s="53"/>
      <c r="C47" s="42"/>
      <c r="D47" s="69"/>
      <c r="E47" s="83"/>
      <c r="F47" s="69"/>
      <c r="G47" s="45"/>
      <c r="H47" s="53"/>
      <c r="I47" s="46"/>
      <c r="K47" s="47"/>
      <c r="M47" s="14"/>
      <c r="N47" s="128"/>
      <c r="O47" s="128"/>
      <c r="P47" s="131"/>
      <c r="Q47" s="131"/>
      <c r="R47" s="14"/>
      <c r="S47" s="132"/>
      <c r="T47" s="133"/>
      <c r="U47" s="133"/>
      <c r="V47" s="133"/>
      <c r="W47" s="34"/>
      <c r="X47" s="34"/>
    </row>
    <row r="48" spans="1:24" ht="10.5" customHeight="1">
      <c r="A48" s="55" t="s">
        <v>692</v>
      </c>
      <c r="B48" s="41">
        <f>VLOOKUP(A48,'TB by Lead'!A:K,11,0)</f>
        <v>-7086169.7400000002</v>
      </c>
      <c r="C48" s="134" t="s">
        <v>693</v>
      </c>
      <c r="D48" s="57">
        <f>IF(K48&gt;0,K48-D49+F49,0)</f>
        <v>20249400.310000002</v>
      </c>
      <c r="E48" s="58"/>
      <c r="F48" s="59">
        <f>IF(K48&lt;0,-K48+D49-F49,0)</f>
        <v>0</v>
      </c>
      <c r="G48" s="85"/>
      <c r="H48" s="41"/>
      <c r="I48" s="46">
        <f>B48+D48+D49-F48-F49-H48</f>
        <v>1.862645149230957E-9</v>
      </c>
      <c r="K48" s="47">
        <f>H48-B48</f>
        <v>7086169.7400000002</v>
      </c>
      <c r="M48" s="14"/>
      <c r="N48" s="128"/>
      <c r="O48" s="128"/>
      <c r="P48" s="131"/>
      <c r="Q48" s="131"/>
      <c r="R48" s="14"/>
      <c r="S48" s="132"/>
      <c r="T48" s="133"/>
      <c r="U48" s="133"/>
      <c r="V48" s="133"/>
      <c r="W48" s="34"/>
      <c r="X48" s="34"/>
    </row>
    <row r="49" spans="1:24" ht="12" thickBot="1">
      <c r="A49" s="86"/>
      <c r="B49" s="87"/>
      <c r="C49" s="126" t="s">
        <v>694</v>
      </c>
      <c r="D49" s="135">
        <v>1402251</v>
      </c>
      <c r="E49" s="127" t="s">
        <v>695</v>
      </c>
      <c r="F49" s="136">
        <v>14565481.57</v>
      </c>
      <c r="G49" s="85"/>
      <c r="H49" s="87"/>
      <c r="I49" s="46"/>
      <c r="K49" s="47"/>
      <c r="M49" s="14"/>
      <c r="N49" s="128"/>
      <c r="O49" s="128"/>
      <c r="P49" s="131"/>
      <c r="Q49" s="131"/>
      <c r="R49" s="14"/>
      <c r="S49" s="132"/>
      <c r="T49" s="133"/>
      <c r="U49" s="133"/>
      <c r="V49" s="133"/>
      <c r="W49" s="34"/>
      <c r="X49" s="34"/>
    </row>
    <row r="50" spans="1:24">
      <c r="A50" s="55"/>
      <c r="B50" s="87"/>
      <c r="C50" s="116"/>
      <c r="D50" s="67"/>
      <c r="E50" s="68"/>
      <c r="F50" s="67"/>
      <c r="G50" s="85"/>
      <c r="H50" s="87"/>
      <c r="I50" s="46"/>
      <c r="K50" s="47"/>
      <c r="M50" s="14"/>
      <c r="N50" s="128"/>
      <c r="O50" s="128"/>
      <c r="P50" s="131"/>
      <c r="Q50" s="131"/>
      <c r="R50" s="14"/>
      <c r="S50" s="132"/>
      <c r="T50" s="133"/>
      <c r="U50" s="133"/>
      <c r="V50" s="133"/>
      <c r="W50" s="34"/>
      <c r="X50" s="34"/>
    </row>
    <row r="51" spans="1:24">
      <c r="A51" s="40"/>
      <c r="B51" s="53"/>
      <c r="C51" s="42"/>
      <c r="D51" s="69"/>
      <c r="E51" s="83"/>
      <c r="F51" s="69"/>
      <c r="G51" s="45"/>
      <c r="H51" s="53"/>
      <c r="I51" s="46"/>
      <c r="K51" s="47"/>
      <c r="M51" s="14"/>
      <c r="N51" s="128"/>
      <c r="O51" s="128"/>
      <c r="P51" s="131"/>
      <c r="Q51" s="131"/>
      <c r="R51" s="14"/>
      <c r="S51" s="34"/>
      <c r="T51" s="137"/>
      <c r="U51" s="34"/>
      <c r="V51" s="137"/>
      <c r="W51" s="34"/>
      <c r="X51" s="34"/>
    </row>
    <row r="52" spans="1:24">
      <c r="A52" s="55" t="s">
        <v>696</v>
      </c>
      <c r="B52" s="41">
        <f>VLOOKUP(A52,'TB by Lead'!A:K,11,0)</f>
        <v>-8733449.8900000006</v>
      </c>
      <c r="C52" s="80" t="s">
        <v>697</v>
      </c>
      <c r="D52" s="69">
        <f>IF(K52&gt;0,K52,0)</f>
        <v>3251317.99</v>
      </c>
      <c r="E52" s="83"/>
      <c r="F52" s="43">
        <v>0</v>
      </c>
      <c r="G52" s="45"/>
      <c r="H52" s="41">
        <v>-5482131.9000000004</v>
      </c>
      <c r="I52" s="46">
        <f>B52+D52-F52-F53-H52</f>
        <v>0</v>
      </c>
      <c r="K52" s="47">
        <f>H52-B52</f>
        <v>3251317.99</v>
      </c>
      <c r="M52" s="14"/>
      <c r="N52" s="128"/>
      <c r="O52" s="128"/>
      <c r="P52" s="131"/>
      <c r="Q52" s="131"/>
      <c r="R52" s="14"/>
      <c r="S52" s="34"/>
      <c r="T52" s="137"/>
      <c r="U52" s="34"/>
      <c r="V52" s="34"/>
      <c r="W52" s="34"/>
      <c r="X52" s="34"/>
    </row>
    <row r="53" spans="1:24">
      <c r="A53" s="55"/>
      <c r="B53" s="41"/>
      <c r="C53" s="80"/>
      <c r="D53" s="69"/>
      <c r="E53" s="83"/>
      <c r="F53" s="43">
        <v>0</v>
      </c>
      <c r="G53" s="45"/>
      <c r="H53" s="41"/>
      <c r="I53" s="46"/>
      <c r="K53" s="47"/>
      <c r="M53" s="14"/>
      <c r="N53" s="128"/>
      <c r="O53" s="128"/>
      <c r="P53" s="131"/>
      <c r="Q53" s="131"/>
      <c r="R53" s="14"/>
      <c r="S53" s="34"/>
      <c r="T53" s="137"/>
      <c r="U53" s="34"/>
      <c r="V53" s="34"/>
      <c r="W53" s="34"/>
      <c r="X53" s="34"/>
    </row>
    <row r="54" spans="1:24">
      <c r="A54" s="40"/>
      <c r="B54" s="53"/>
      <c r="C54" s="42"/>
      <c r="D54" s="69"/>
      <c r="E54" s="83"/>
      <c r="F54" s="69"/>
      <c r="G54" s="45"/>
      <c r="H54" s="53"/>
      <c r="I54" s="46"/>
      <c r="K54" s="47"/>
      <c r="M54" s="14"/>
      <c r="N54" s="128"/>
      <c r="O54" s="128"/>
      <c r="P54" s="131"/>
      <c r="Q54" s="138"/>
      <c r="R54" s="14"/>
      <c r="S54" s="34"/>
      <c r="T54" s="137"/>
      <c r="U54" s="34"/>
      <c r="V54" s="34"/>
      <c r="W54" s="34"/>
      <c r="X54" s="34"/>
    </row>
    <row r="55" spans="1:24">
      <c r="A55" s="55" t="s">
        <v>698</v>
      </c>
      <c r="B55" s="41">
        <f>VLOOKUP(A55,'TB by Lead'!A:K,11,0)</f>
        <v>-57545767.920000002</v>
      </c>
      <c r="C55" s="80" t="s">
        <v>699</v>
      </c>
      <c r="D55" s="69">
        <f>IF(K55&gt;0,K55,0)</f>
        <v>0</v>
      </c>
      <c r="E55" s="83"/>
      <c r="F55" s="43">
        <f>IF(K55&lt;0,-K55,0)</f>
        <v>42566428.599999994</v>
      </c>
      <c r="G55" s="45"/>
      <c r="H55" s="41">
        <v>-100112196.52</v>
      </c>
      <c r="I55" s="46">
        <f>B55+D55-F55-H55</f>
        <v>0</v>
      </c>
      <c r="K55" s="47">
        <f>H55-B55</f>
        <v>-42566428.599999994</v>
      </c>
      <c r="M55" s="14"/>
      <c r="N55" s="128"/>
      <c r="O55" s="128"/>
      <c r="P55" s="131"/>
      <c r="Q55" s="138"/>
      <c r="R55" s="14"/>
      <c r="S55" s="34"/>
      <c r="T55" s="137"/>
      <c r="U55" s="34"/>
      <c r="V55" s="34"/>
      <c r="W55" s="34"/>
      <c r="X55" s="34"/>
    </row>
    <row r="56" spans="1:24" ht="12" thickBot="1">
      <c r="A56" s="40"/>
      <c r="B56" s="53"/>
      <c r="C56" s="42"/>
      <c r="D56" s="69"/>
      <c r="E56" s="83"/>
      <c r="F56" s="69"/>
      <c r="G56" s="45"/>
      <c r="H56" s="53"/>
      <c r="I56" s="46"/>
      <c r="K56" s="47"/>
      <c r="M56" s="14"/>
      <c r="N56" s="128"/>
      <c r="O56" s="128"/>
      <c r="P56" s="131"/>
      <c r="Q56" s="138"/>
      <c r="R56" s="14"/>
      <c r="S56" s="34"/>
      <c r="T56" s="137"/>
      <c r="U56" s="34"/>
      <c r="V56" s="34"/>
      <c r="W56" s="34"/>
      <c r="X56" s="34"/>
    </row>
    <row r="57" spans="1:24">
      <c r="A57" s="55" t="s">
        <v>700</v>
      </c>
      <c r="B57" s="41">
        <f>VLOOKUP(A57,'TB by Lead'!A:K,11,0)</f>
        <v>-1683964</v>
      </c>
      <c r="C57" s="56" t="s">
        <v>701</v>
      </c>
      <c r="D57" s="57">
        <f>IF(K57&gt;0,K57-D58-D59-D60+F58+F59+F60,0)</f>
        <v>0</v>
      </c>
      <c r="E57" s="58"/>
      <c r="F57" s="59">
        <f>IF(K57&lt;0,-K57+D58+D59+D60+F58-F59-F60,0)</f>
        <v>0</v>
      </c>
      <c r="G57" s="45"/>
      <c r="H57" s="41">
        <v>-1683964</v>
      </c>
      <c r="I57" s="46">
        <f>B57+D57+D58+D59+D60+F58-F59-F60-H57</f>
        <v>0</v>
      </c>
      <c r="K57" s="47">
        <f>H57-B57</f>
        <v>0</v>
      </c>
      <c r="M57" s="14"/>
      <c r="N57" s="128"/>
      <c r="O57" s="128"/>
      <c r="P57" s="131"/>
      <c r="Q57" s="138"/>
      <c r="R57" s="14"/>
      <c r="S57" s="14"/>
      <c r="T57" s="34"/>
      <c r="U57" s="34"/>
      <c r="V57" s="34"/>
      <c r="W57" s="34"/>
      <c r="X57" s="34"/>
    </row>
    <row r="58" spans="1:24">
      <c r="A58" s="139" t="s">
        <v>702</v>
      </c>
      <c r="B58" s="140"/>
      <c r="C58" s="141" t="s">
        <v>624</v>
      </c>
      <c r="D58" s="67"/>
      <c r="E58" s="142" t="s">
        <v>624</v>
      </c>
      <c r="F58" s="143">
        <v>0</v>
      </c>
      <c r="G58" s="45"/>
      <c r="H58" s="144">
        <f>B58-D58</f>
        <v>0</v>
      </c>
      <c r="I58" s="46"/>
      <c r="K58" s="47"/>
      <c r="M58" s="14"/>
      <c r="N58" s="128"/>
      <c r="O58" s="128"/>
      <c r="P58" s="131"/>
      <c r="Q58" s="138"/>
      <c r="R58" s="14"/>
      <c r="S58" s="14"/>
      <c r="T58" s="14"/>
      <c r="U58" s="14"/>
      <c r="V58" s="14"/>
      <c r="W58" s="14"/>
    </row>
    <row r="59" spans="1:24">
      <c r="A59" s="139" t="s">
        <v>703</v>
      </c>
      <c r="B59" s="140">
        <v>150742</v>
      </c>
      <c r="C59" s="145"/>
      <c r="D59" s="67"/>
      <c r="E59" s="68" t="s">
        <v>704</v>
      </c>
      <c r="F59" s="143"/>
      <c r="G59" s="45"/>
      <c r="H59" s="144">
        <f>B59-F59</f>
        <v>150742</v>
      </c>
      <c r="I59" s="70"/>
      <c r="K59" s="47"/>
      <c r="M59" s="14"/>
      <c r="N59" s="128"/>
      <c r="O59" s="128"/>
      <c r="P59" s="131"/>
      <c r="Q59" s="14"/>
      <c r="R59" s="14"/>
      <c r="S59" s="14"/>
      <c r="T59" s="14"/>
      <c r="U59" s="14"/>
      <c r="V59" s="14"/>
      <c r="W59" s="14"/>
    </row>
    <row r="60" spans="1:24" ht="12" thickBot="1">
      <c r="A60" s="139" t="s">
        <v>705</v>
      </c>
      <c r="B60" s="140">
        <v>72634</v>
      </c>
      <c r="C60" s="130"/>
      <c r="D60" s="62"/>
      <c r="E60" s="127" t="s">
        <v>706</v>
      </c>
      <c r="F60" s="76"/>
      <c r="G60" s="45"/>
      <c r="H60" s="144">
        <f>B60-F60</f>
        <v>72634</v>
      </c>
      <c r="I60" s="70"/>
      <c r="K60" s="47"/>
      <c r="M60" s="14"/>
      <c r="N60" s="128"/>
      <c r="O60" s="128"/>
      <c r="P60" s="131"/>
      <c r="Q60" s="14"/>
      <c r="R60" s="14"/>
      <c r="S60" s="14"/>
      <c r="T60" s="14"/>
      <c r="U60" s="14"/>
      <c r="V60" s="14"/>
      <c r="W60" s="14"/>
    </row>
    <row r="61" spans="1:24" ht="12" thickBot="1">
      <c r="A61" s="40"/>
      <c r="B61" s="53"/>
      <c r="C61" s="42"/>
      <c r="D61" s="147"/>
      <c r="E61" s="44"/>
      <c r="F61" s="147"/>
      <c r="G61" s="45"/>
      <c r="H61" s="53"/>
      <c r="I61" s="70"/>
      <c r="K61" s="47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4">
      <c r="A62" s="55" t="s">
        <v>707</v>
      </c>
      <c r="B62" s="41">
        <f>VLOOKUP(A62,'TB by Lead'!A:K,11,0)</f>
        <v>-6868795.2300000004</v>
      </c>
      <c r="C62" s="125" t="s">
        <v>708</v>
      </c>
      <c r="D62" s="69">
        <f>IF(K62&gt;0,K62,0)</f>
        <v>0</v>
      </c>
      <c r="E62" s="58"/>
      <c r="F62" s="149">
        <f>IF(K62&lt;0,-K62,0)</f>
        <v>8597289.129999999</v>
      </c>
      <c r="G62" s="85"/>
      <c r="H62" s="41">
        <v>-15466084.359999999</v>
      </c>
      <c r="I62" s="46">
        <f>B62+D62-F62-H62</f>
        <v>0</v>
      </c>
      <c r="K62" s="47">
        <f>H62-B62</f>
        <v>-8597289.129999999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4" ht="12" thickBot="1">
      <c r="A63" s="86"/>
      <c r="B63" s="150"/>
      <c r="C63" s="126"/>
      <c r="D63" s="62"/>
      <c r="E63" s="127"/>
      <c r="F63" s="76"/>
      <c r="G63" s="85"/>
      <c r="H63" s="150"/>
      <c r="I63" s="46"/>
      <c r="K63" s="47"/>
      <c r="M63" s="14"/>
      <c r="N63" s="14"/>
      <c r="O63" s="14"/>
      <c r="P63" s="29"/>
      <c r="Q63" s="14"/>
      <c r="R63" s="14"/>
      <c r="S63" s="14"/>
      <c r="T63" s="14"/>
      <c r="U63" s="14"/>
      <c r="V63" s="14"/>
      <c r="W63" s="14"/>
    </row>
    <row r="64" spans="1:24">
      <c r="A64" s="40"/>
      <c r="B64" s="53"/>
      <c r="C64" s="80"/>
      <c r="D64" s="43"/>
      <c r="E64" s="44"/>
      <c r="F64" s="43"/>
      <c r="G64" s="45"/>
      <c r="H64" s="53"/>
      <c r="I64" s="46"/>
      <c r="K64" s="47"/>
      <c r="M64" s="14"/>
      <c r="N64" s="14"/>
      <c r="O64" s="14"/>
      <c r="P64" s="131"/>
      <c r="Q64" s="14"/>
      <c r="R64" s="14"/>
      <c r="S64" s="14"/>
      <c r="T64" s="14"/>
      <c r="U64" s="14"/>
      <c r="V64" s="14"/>
      <c r="W64" s="14"/>
    </row>
    <row r="65" spans="1:23">
      <c r="A65" s="55" t="s">
        <v>709</v>
      </c>
      <c r="B65" s="41"/>
      <c r="C65" s="80"/>
      <c r="D65" s="69">
        <f>IF(K65&gt;0,K65,0)</f>
        <v>0</v>
      </c>
      <c r="E65" s="44"/>
      <c r="F65" s="43">
        <f>IF(K65&lt;0,-K65,0)</f>
        <v>0</v>
      </c>
      <c r="G65" s="45"/>
      <c r="H65" s="41"/>
      <c r="I65" s="46">
        <f>B65+D65-F65-H65</f>
        <v>0</v>
      </c>
      <c r="K65" s="47">
        <f>H65-B65</f>
        <v>0</v>
      </c>
      <c r="L65" s="4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1:23">
      <c r="A66" s="40"/>
      <c r="B66" s="41"/>
      <c r="C66" s="80"/>
      <c r="D66" s="43"/>
      <c r="E66" s="44"/>
      <c r="F66" s="43"/>
      <c r="G66" s="45"/>
      <c r="H66" s="53"/>
      <c r="I66" s="46"/>
      <c r="K66" s="47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 s="326" customFormat="1">
      <c r="A67" s="91" t="s">
        <v>710</v>
      </c>
      <c r="B67" s="92">
        <v>-248165512</v>
      </c>
      <c r="C67" s="97"/>
      <c r="D67" s="323"/>
      <c r="E67" s="324"/>
      <c r="F67" s="43">
        <f>IF(K67&lt;0,-K67,0)</f>
        <v>82787182.540000021</v>
      </c>
      <c r="G67" s="325"/>
      <c r="H67" s="92">
        <v>-330952694.54000002</v>
      </c>
      <c r="I67" s="98">
        <f>B67+D67-F67-H67</f>
        <v>0</v>
      </c>
      <c r="K67" s="327">
        <f>H67-B67</f>
        <v>-82787182.540000021</v>
      </c>
      <c r="M67" s="328"/>
      <c r="N67" s="328"/>
      <c r="O67" s="328"/>
      <c r="P67" s="328"/>
      <c r="Q67" s="328"/>
      <c r="R67" s="328"/>
      <c r="S67" s="328"/>
      <c r="T67" s="328"/>
      <c r="U67" s="328"/>
      <c r="V67" s="328"/>
      <c r="W67" s="328"/>
    </row>
    <row r="68" spans="1:23">
      <c r="A68" s="55"/>
      <c r="B68" s="41"/>
      <c r="C68" s="80"/>
      <c r="D68" s="69"/>
      <c r="E68" s="44"/>
      <c r="F68" s="43"/>
      <c r="G68" s="45"/>
      <c r="H68" s="41"/>
      <c r="I68" s="46"/>
      <c r="K68" s="47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>
      <c r="A69" s="40"/>
      <c r="B69" s="53"/>
      <c r="C69" s="80"/>
      <c r="D69" s="43"/>
      <c r="E69" s="44"/>
      <c r="F69" s="43"/>
      <c r="G69" s="45"/>
      <c r="H69" s="53"/>
      <c r="I69" s="46"/>
      <c r="K69" s="47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1:23">
      <c r="A70" s="55" t="s">
        <v>711</v>
      </c>
      <c r="B70" s="41">
        <f>VLOOKUP(A70,'TB by Lead'!A:K,11,0)</f>
        <v>-480602.4</v>
      </c>
      <c r="C70" s="151" t="s">
        <v>712</v>
      </c>
      <c r="D70" s="69">
        <f>IF(K70&gt;0,K70,0)</f>
        <v>197574.7</v>
      </c>
      <c r="E70" s="152"/>
      <c r="F70" s="43">
        <f>IF(K70&lt;0,-K70,0)</f>
        <v>0</v>
      </c>
      <c r="G70" s="153"/>
      <c r="H70" s="41">
        <v>-283027.7</v>
      </c>
      <c r="I70" s="46">
        <f>B70+D70-F70-H70</f>
        <v>0</v>
      </c>
      <c r="K70" s="47">
        <f>H70-B70</f>
        <v>197574.7</v>
      </c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1:23">
      <c r="A71" s="40"/>
      <c r="B71" s="53"/>
      <c r="C71" s="42"/>
      <c r="D71" s="43"/>
      <c r="E71" s="44"/>
      <c r="F71" s="43"/>
      <c r="G71" s="45"/>
      <c r="H71" s="53"/>
      <c r="I71" s="70"/>
      <c r="K71" s="47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1:23">
      <c r="A72" s="55" t="s">
        <v>1200</v>
      </c>
      <c r="B72" s="41">
        <v>0</v>
      </c>
      <c r="C72" s="151" t="s">
        <v>714</v>
      </c>
      <c r="D72" s="69">
        <f>IF(K72&gt;0,K72,0)</f>
        <v>0</v>
      </c>
      <c r="E72" s="44"/>
      <c r="F72" s="43">
        <f>IF(K72&lt;0,-K72,0)</f>
        <v>0</v>
      </c>
      <c r="G72" s="45"/>
      <c r="H72" s="41"/>
      <c r="I72" s="46">
        <f>B72+D72-F72-H72</f>
        <v>0</v>
      </c>
      <c r="K72" s="47">
        <f>H72-B72</f>
        <v>0</v>
      </c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1:23">
      <c r="A73" s="139"/>
      <c r="B73" s="154"/>
      <c r="C73" s="151"/>
      <c r="D73" s="155"/>
      <c r="E73" s="152"/>
      <c r="F73" s="155"/>
      <c r="G73" s="153"/>
      <c r="H73" s="154"/>
      <c r="I73" s="156"/>
      <c r="K73" s="47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1:23">
      <c r="A74" s="157" t="s">
        <v>352</v>
      </c>
      <c r="B74" s="119">
        <f>VLOOKUP(A74,'[24]TB by Lead'!A$1:G$65536,7,0)</f>
        <v>-1065581930.92</v>
      </c>
      <c r="C74" s="158"/>
      <c r="D74" s="159"/>
      <c r="E74" s="160"/>
      <c r="F74" s="159"/>
      <c r="G74" s="161"/>
      <c r="H74" s="119">
        <f>VLOOKUP(A74,'TB by Lead'!A:G,7,0)</f>
        <v>-1032019688.34</v>
      </c>
      <c r="I74" s="162"/>
      <c r="K74" s="47">
        <f>H74-B74</f>
        <v>33562242.579999924</v>
      </c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1:23">
      <c r="A75" s="40"/>
      <c r="B75" s="53"/>
      <c r="C75" s="42"/>
      <c r="D75" s="43"/>
      <c r="E75" s="44"/>
      <c r="F75" s="43"/>
      <c r="G75" s="45"/>
      <c r="H75" s="53"/>
      <c r="I75" s="70"/>
      <c r="K75" s="47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1:23">
      <c r="A76" s="55" t="s">
        <v>715</v>
      </c>
      <c r="B76" s="41">
        <v>-193000000</v>
      </c>
      <c r="C76" s="80" t="s">
        <v>716</v>
      </c>
      <c r="D76" s="69">
        <f>IF(K76&gt;0,K76,0)</f>
        <v>0</v>
      </c>
      <c r="E76" s="44"/>
      <c r="F76" s="43">
        <f>IF(K76&lt;0,-K76,0)</f>
        <v>0</v>
      </c>
      <c r="G76" s="45"/>
      <c r="H76" s="41">
        <v>-193000000</v>
      </c>
      <c r="I76" s="46">
        <f>B76+D76-F76-H76</f>
        <v>0</v>
      </c>
      <c r="K76" s="47">
        <f>H76-B76</f>
        <v>0</v>
      </c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>
      <c r="A77" s="40"/>
      <c r="B77" s="53"/>
      <c r="C77" s="80"/>
      <c r="D77" s="43"/>
      <c r="E77" s="44"/>
      <c r="F77" s="43"/>
      <c r="G77" s="45"/>
      <c r="H77" s="41"/>
      <c r="I77" s="70"/>
      <c r="K77" s="47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1:23">
      <c r="A78" s="55" t="s">
        <v>717</v>
      </c>
      <c r="B78" s="41">
        <v>-2304363</v>
      </c>
      <c r="C78" s="80"/>
      <c r="D78" s="43">
        <f>IF(K90&gt;0,K90,0)</f>
        <v>0</v>
      </c>
      <c r="E78" s="44"/>
      <c r="F78" s="43">
        <f>IF(K90&lt;0,-K90,0)</f>
        <v>0</v>
      </c>
      <c r="G78" s="45"/>
      <c r="H78" s="41">
        <f>VLOOKUP(A78,'TB by Lead'!A:G,7,0)</f>
        <v>-2304363</v>
      </c>
      <c r="I78" s="46">
        <f>B78+D78-F78-H78</f>
        <v>0</v>
      </c>
      <c r="K78" s="47">
        <f>H78-B78</f>
        <v>0</v>
      </c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1:23" s="15" customFormat="1">
      <c r="A79" s="86" t="s">
        <v>771</v>
      </c>
      <c r="B79" s="41">
        <v>0</v>
      </c>
      <c r="C79" s="15" t="s">
        <v>718</v>
      </c>
      <c r="D79" s="69"/>
      <c r="E79" s="83"/>
      <c r="F79" s="69"/>
      <c r="G79" s="85"/>
      <c r="H79" s="41"/>
      <c r="I79" s="46">
        <f>B79+D79-F79-H79</f>
        <v>0</v>
      </c>
      <c r="K79" s="233">
        <f>H79-B79</f>
        <v>0</v>
      </c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</row>
    <row r="80" spans="1:23">
      <c r="A80" s="40" t="s">
        <v>719</v>
      </c>
      <c r="B80" s="41">
        <v>-5000000</v>
      </c>
      <c r="C80" s="11"/>
      <c r="D80" s="69">
        <f>IF(K80&gt;0,K80,0)</f>
        <v>0</v>
      </c>
      <c r="E80" s="44"/>
      <c r="F80" s="43">
        <f>IF(K80&lt;0,-K80,0)</f>
        <v>0</v>
      </c>
      <c r="G80" s="45"/>
      <c r="H80" s="41">
        <v>-5000000</v>
      </c>
      <c r="I80" s="46">
        <f>B80+D80-F80-H80</f>
        <v>0</v>
      </c>
      <c r="K80" s="47">
        <f>H80-B80</f>
        <v>0</v>
      </c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1:23">
      <c r="A81" s="40"/>
      <c r="B81" s="53"/>
      <c r="C81" s="279"/>
      <c r="D81" s="43"/>
      <c r="E81" s="44"/>
      <c r="F81" s="43"/>
      <c r="G81" s="45"/>
      <c r="H81" s="41"/>
      <c r="I81" s="70"/>
      <c r="K81" s="47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1:23">
      <c r="A82" s="165" t="s">
        <v>720</v>
      </c>
      <c r="B82" s="276">
        <v>-156552835.03999999</v>
      </c>
      <c r="C82" s="66"/>
      <c r="D82" s="43">
        <f>IF(K92&gt;0,K92,0)</f>
        <v>0</v>
      </c>
      <c r="E82" s="44"/>
      <c r="F82" s="43">
        <v>0</v>
      </c>
      <c r="G82" s="45"/>
      <c r="H82" s="41">
        <f>B84</f>
        <v>-161941532.47999999</v>
      </c>
      <c r="I82" s="70"/>
      <c r="J82" s="82"/>
      <c r="K82" s="47">
        <f>H82-B82</f>
        <v>-5388697.4399999976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1:23">
      <c r="A83" s="165" t="s">
        <v>721</v>
      </c>
      <c r="B83" s="278">
        <v>-5388697.4400000004</v>
      </c>
      <c r="C83" s="66"/>
      <c r="D83" s="43">
        <f>IF(K93&gt;0,K93,0)</f>
        <v>0</v>
      </c>
      <c r="E83" s="44"/>
      <c r="F83" s="43">
        <v>0</v>
      </c>
      <c r="G83" s="45"/>
      <c r="H83" s="41" t="e">
        <f>-F84</f>
        <v>#REF!</v>
      </c>
      <c r="I83" s="70"/>
      <c r="K83" s="47" t="e">
        <f>H83-B83</f>
        <v>#REF!</v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 ht="12" thickBot="1">
      <c r="A84" s="165" t="s">
        <v>722</v>
      </c>
      <c r="B84" s="166">
        <v>-161941532.47999999</v>
      </c>
      <c r="C84" s="42" t="s">
        <v>723</v>
      </c>
      <c r="D84" s="43">
        <v>-26000000</v>
      </c>
      <c r="E84" s="167" t="s">
        <v>724</v>
      </c>
      <c r="F84" s="43" t="e">
        <f>-H94</f>
        <v>#REF!</v>
      </c>
      <c r="G84" s="45"/>
      <c r="H84" s="166" t="e">
        <f>SUM(H82:H83)</f>
        <v>#REF!</v>
      </c>
      <c r="I84" s="46" t="e">
        <f>-B84-F84+D84-H84</f>
        <v>#REF!</v>
      </c>
      <c r="K84" s="47" t="e">
        <f>H84-B84</f>
        <v>#REF!</v>
      </c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>
      <c r="A85" s="40"/>
      <c r="B85" s="53"/>
      <c r="C85" s="11"/>
      <c r="D85" s="43"/>
      <c r="E85" s="44"/>
      <c r="F85" s="43"/>
      <c r="G85" s="45"/>
      <c r="H85" s="53"/>
      <c r="I85" s="70"/>
      <c r="K85" s="47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1:23">
      <c r="A86" s="40" t="s">
        <v>723</v>
      </c>
      <c r="B86" s="53">
        <v>26000000</v>
      </c>
      <c r="C86" s="11"/>
      <c r="D86" s="69">
        <f>IF(K86&gt;0,K86,0)</f>
        <v>0</v>
      </c>
      <c r="E86" s="44"/>
      <c r="F86" s="43"/>
      <c r="G86" s="45"/>
      <c r="H86" s="53">
        <v>0</v>
      </c>
      <c r="I86" s="46">
        <f>B86+D86-F86-H86</f>
        <v>26000000</v>
      </c>
      <c r="K86" s="47">
        <f>H86-B86</f>
        <v>-26000000</v>
      </c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1:23">
      <c r="A87" s="40" t="s">
        <v>725</v>
      </c>
      <c r="B87" s="41"/>
      <c r="C87" s="42"/>
      <c r="D87" s="43"/>
      <c r="E87" s="44"/>
      <c r="F87" s="43"/>
      <c r="G87" s="45"/>
      <c r="H87" s="41"/>
      <c r="I87" s="70"/>
      <c r="K87" s="47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23">
      <c r="A88" s="40"/>
      <c r="B88" s="53"/>
      <c r="C88" s="42"/>
      <c r="D88" s="43"/>
      <c r="E88" s="44"/>
      <c r="F88" s="43"/>
      <c r="G88" s="45"/>
      <c r="H88" s="53"/>
      <c r="I88" s="45"/>
      <c r="K88" s="47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>
      <c r="A89" s="157" t="s">
        <v>726</v>
      </c>
      <c r="B89" s="119">
        <v>-1428220119</v>
      </c>
      <c r="C89" s="158"/>
      <c r="D89" s="159"/>
      <c r="E89" s="160"/>
      <c r="F89" s="159"/>
      <c r="G89" s="161"/>
      <c r="H89" s="119">
        <f>VLOOKUP(A89,'TB by Lead'!A:G,7,0)</f>
        <v>-1575455717.74</v>
      </c>
      <c r="I89" s="161"/>
      <c r="K89" s="47">
        <f>H89-B89</f>
        <v>-147235598.74000001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 ht="12" thickBot="1">
      <c r="A90" s="40"/>
      <c r="B90" s="53">
        <f>B38+B89</f>
        <v>-739523542.23000002</v>
      </c>
      <c r="C90" s="42"/>
      <c r="D90" s="43"/>
      <c r="E90" s="44"/>
      <c r="F90" s="43"/>
      <c r="G90" s="45"/>
      <c r="H90" s="53">
        <f>H38+H89</f>
        <v>0</v>
      </c>
      <c r="I90" s="45"/>
      <c r="K90" s="47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 ht="12" thickBot="1">
      <c r="A91" s="40"/>
      <c r="B91" s="53"/>
      <c r="C91" s="42"/>
      <c r="D91" s="168">
        <f>SUM(D9:D89)</f>
        <v>346279166.89000005</v>
      </c>
      <c r="E91" s="44"/>
      <c r="F91" s="168" t="e">
        <f>SUM(F9:F89)</f>
        <v>#REF!</v>
      </c>
      <c r="G91" s="45"/>
      <c r="H91" s="53"/>
      <c r="I91" s="164" t="e">
        <f>D91-F91</f>
        <v>#REF!</v>
      </c>
      <c r="K91" s="47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>
      <c r="A92" s="40"/>
      <c r="B92" s="53"/>
      <c r="C92" s="42"/>
      <c r="D92" s="43"/>
      <c r="E92" s="44"/>
      <c r="F92" s="69"/>
      <c r="G92" s="45"/>
      <c r="H92" s="53"/>
      <c r="I92" s="45"/>
      <c r="K92" s="47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>
      <c r="A93" s="40"/>
      <c r="B93" s="53"/>
      <c r="C93" s="42"/>
      <c r="D93" s="43"/>
      <c r="E93" s="44"/>
      <c r="F93" s="43"/>
      <c r="G93" s="45"/>
      <c r="H93" s="53"/>
      <c r="I93" s="45"/>
      <c r="K93" s="47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>
      <c r="A94" s="165" t="s">
        <v>721</v>
      </c>
      <c r="B94" s="41">
        <v>-56628705</v>
      </c>
      <c r="C94" s="42"/>
      <c r="D94" s="43"/>
      <c r="E94" s="44"/>
      <c r="F94" s="43"/>
      <c r="G94" s="45"/>
      <c r="H94" s="41" t="e">
        <f>-#REF!</f>
        <v>#REF!</v>
      </c>
      <c r="I94" s="45"/>
      <c r="J94" s="85"/>
      <c r="K94" s="47" t="e">
        <f>H94-B94</f>
        <v>#REF!</v>
      </c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>
      <c r="B95" s="53"/>
      <c r="D95" s="43"/>
      <c r="E95" s="44"/>
      <c r="F95" s="43"/>
      <c r="H95" s="53"/>
      <c r="K95" s="47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 ht="12" thickBot="1">
      <c r="A96" s="169"/>
      <c r="B96" s="169"/>
      <c r="C96" s="170"/>
      <c r="D96" s="171"/>
      <c r="E96" s="172"/>
      <c r="F96" s="171"/>
      <c r="G96" s="169"/>
      <c r="H96" s="169"/>
      <c r="I96" s="169"/>
      <c r="K96" s="47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 ht="12" customHeight="1">
      <c r="K97" s="47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 ht="12" customHeight="1">
      <c r="A98" s="173" t="s">
        <v>727</v>
      </c>
      <c r="B98" s="174"/>
      <c r="C98" s="174"/>
      <c r="D98" s="174"/>
      <c r="E98" s="175"/>
      <c r="K98" s="47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 ht="12" customHeight="1">
      <c r="A99" s="176" t="s">
        <v>623</v>
      </c>
      <c r="B99" s="174"/>
      <c r="C99" s="177" t="s">
        <v>724</v>
      </c>
      <c r="D99" s="178"/>
      <c r="E99" s="179"/>
      <c r="F99" s="180">
        <f>D87</f>
        <v>0</v>
      </c>
      <c r="G99" s="30"/>
      <c r="H99" s="181" t="e">
        <f>-H94</f>
        <v>#REF!</v>
      </c>
      <c r="I99" s="182"/>
      <c r="K99" s="47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 ht="12" customHeight="1">
      <c r="A100" s="176"/>
      <c r="B100" s="174"/>
      <c r="C100" s="177" t="s">
        <v>695</v>
      </c>
      <c r="D100" s="178"/>
      <c r="E100" s="179"/>
      <c r="F100" s="180"/>
      <c r="G100" s="30"/>
      <c r="H100" s="181"/>
      <c r="I100" s="182"/>
      <c r="K100" s="47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1:23" ht="12" customHeight="1">
      <c r="A101" s="173" t="s">
        <v>728</v>
      </c>
      <c r="B101" s="174"/>
      <c r="C101" s="183"/>
      <c r="D101" s="178"/>
      <c r="E101" s="179"/>
      <c r="F101" s="180"/>
      <c r="G101" s="30"/>
      <c r="H101" s="181"/>
      <c r="I101" s="30"/>
      <c r="K101" s="47"/>
    </row>
    <row r="102" spans="1:23" ht="12" customHeight="1">
      <c r="A102" s="173" t="s">
        <v>729</v>
      </c>
      <c r="B102" s="174"/>
      <c r="C102" s="183"/>
      <c r="D102" s="178"/>
      <c r="E102" s="179"/>
      <c r="F102" s="180"/>
      <c r="G102" s="30"/>
      <c r="H102" s="181"/>
      <c r="I102" s="30"/>
      <c r="K102" s="47"/>
    </row>
    <row r="103" spans="1:23" ht="12" customHeight="1">
      <c r="A103" s="176" t="s">
        <v>730</v>
      </c>
      <c r="B103" s="174"/>
      <c r="C103" s="177" t="s">
        <v>731</v>
      </c>
      <c r="D103" s="178">
        <f>F33</f>
        <v>0</v>
      </c>
      <c r="E103" s="179"/>
      <c r="F103" s="180">
        <f>D33</f>
        <v>0</v>
      </c>
      <c r="G103" s="30"/>
      <c r="H103" s="181">
        <f>D103-F103</f>
        <v>0</v>
      </c>
      <c r="I103" s="182"/>
      <c r="K103" s="47"/>
    </row>
    <row r="104" spans="1:23" ht="12" customHeight="1">
      <c r="A104" s="176" t="s">
        <v>732</v>
      </c>
      <c r="B104" s="174"/>
      <c r="C104" s="177" t="s">
        <v>679</v>
      </c>
      <c r="D104" s="178">
        <f>F31-1</f>
        <v>254483</v>
      </c>
      <c r="E104" s="179"/>
      <c r="F104" s="43"/>
      <c r="G104" s="30"/>
      <c r="H104" s="184">
        <f>D104-F104</f>
        <v>254483</v>
      </c>
      <c r="I104" s="182"/>
      <c r="J104" s="194" t="s">
        <v>742</v>
      </c>
      <c r="K104" s="47"/>
    </row>
    <row r="105" spans="1:23" ht="12" customHeight="1">
      <c r="A105" s="176" t="s">
        <v>733</v>
      </c>
      <c r="B105" s="174"/>
      <c r="C105" s="177" t="s">
        <v>734</v>
      </c>
      <c r="D105" s="178"/>
      <c r="E105" s="179"/>
      <c r="F105" s="180">
        <f>O23</f>
        <v>0</v>
      </c>
      <c r="G105" s="30"/>
      <c r="H105" s="184">
        <v>-24569</v>
      </c>
      <c r="I105" s="182"/>
      <c r="J105" s="194" t="s">
        <v>742</v>
      </c>
      <c r="K105" s="47"/>
    </row>
    <row r="106" spans="1:23" ht="12" customHeight="1">
      <c r="A106" s="176" t="s">
        <v>735</v>
      </c>
      <c r="B106" s="174"/>
      <c r="C106" s="177" t="s">
        <v>736</v>
      </c>
      <c r="D106" s="178">
        <f>O29</f>
        <v>1728697.41</v>
      </c>
      <c r="E106" s="179"/>
      <c r="F106" s="180"/>
      <c r="G106" s="30"/>
      <c r="H106" s="184">
        <v>1728697.41</v>
      </c>
      <c r="I106" s="182"/>
      <c r="J106" s="194" t="s">
        <v>742</v>
      </c>
      <c r="K106" s="43"/>
    </row>
    <row r="107" spans="1:23" ht="12" customHeight="1">
      <c r="A107" s="176" t="s">
        <v>737</v>
      </c>
      <c r="B107" s="174"/>
      <c r="C107" s="177" t="s">
        <v>738</v>
      </c>
      <c r="D107" s="178">
        <f>F59</f>
        <v>0</v>
      </c>
      <c r="E107" s="179"/>
      <c r="F107" s="180"/>
      <c r="G107" s="30"/>
      <c r="H107" s="309">
        <f>D107-F107</f>
        <v>0</v>
      </c>
      <c r="I107" s="182"/>
      <c r="J107" s="194" t="s">
        <v>742</v>
      </c>
      <c r="K107" s="186"/>
    </row>
    <row r="108" spans="1:23" ht="12" customHeight="1">
      <c r="A108" s="173" t="s">
        <v>739</v>
      </c>
      <c r="B108" s="174"/>
      <c r="C108" s="177"/>
      <c r="D108" s="178"/>
      <c r="E108" s="179"/>
      <c r="F108" s="180"/>
      <c r="G108" s="30"/>
      <c r="H108" s="181"/>
      <c r="I108" s="182"/>
      <c r="K108" s="43"/>
    </row>
    <row r="109" spans="1:23" ht="12" customHeight="1">
      <c r="A109" s="173" t="s">
        <v>740</v>
      </c>
      <c r="B109" s="174"/>
      <c r="C109" s="177"/>
      <c r="D109" s="178"/>
      <c r="E109" s="179"/>
      <c r="F109" s="180"/>
      <c r="G109" s="30"/>
      <c r="H109" s="181" t="e">
        <f>SUM(H99:H107)</f>
        <v>#REF!</v>
      </c>
      <c r="I109" s="30"/>
      <c r="K109" s="43"/>
    </row>
    <row r="110" spans="1:23" ht="12" customHeight="1">
      <c r="A110" s="173" t="s">
        <v>741</v>
      </c>
      <c r="B110" s="174"/>
      <c r="C110" s="177"/>
      <c r="D110" s="178"/>
      <c r="E110" s="179"/>
      <c r="F110" s="180"/>
      <c r="G110" s="30"/>
      <c r="H110" s="181"/>
      <c r="I110" s="182"/>
      <c r="K110" s="43"/>
    </row>
    <row r="111" spans="1:23" ht="12" customHeight="1">
      <c r="A111" s="187" t="str">
        <f>[23]SCF!C19</f>
        <v xml:space="preserve">Cost of property development projects </v>
      </c>
      <c r="B111" s="188"/>
      <c r="C111" s="189"/>
      <c r="D111" s="190"/>
      <c r="E111" s="191"/>
      <c r="F111" s="190">
        <f>D14-F124</f>
        <v>315683764.90999997</v>
      </c>
      <c r="G111" s="192"/>
      <c r="H111" s="193">
        <f t="shared" ref="H111:H116" si="0">D111-F111</f>
        <v>-315683764.90999997</v>
      </c>
      <c r="I111" s="30"/>
      <c r="J111" s="194" t="s">
        <v>742</v>
      </c>
      <c r="K111" s="43"/>
    </row>
    <row r="112" spans="1:23" ht="12" customHeight="1">
      <c r="A112" s="195" t="s">
        <v>743</v>
      </c>
      <c r="B112" s="196"/>
      <c r="C112" s="177"/>
      <c r="D112" s="180">
        <f>F20</f>
        <v>12932922.719999999</v>
      </c>
      <c r="E112" s="179"/>
      <c r="F112" s="180">
        <f>D20</f>
        <v>0</v>
      </c>
      <c r="G112" s="30"/>
      <c r="H112" s="184">
        <f t="shared" si="0"/>
        <v>12932922.719999999</v>
      </c>
      <c r="I112" s="30"/>
      <c r="J112" s="194" t="s">
        <v>742</v>
      </c>
      <c r="K112" s="43"/>
    </row>
    <row r="113" spans="1:11" ht="11.25" customHeight="1">
      <c r="A113" s="195" t="str">
        <f>[23]SCF!C21</f>
        <v>Deposits for land purchases</v>
      </c>
      <c r="C113" s="177" t="s">
        <v>663</v>
      </c>
      <c r="D113" s="180">
        <f>F23</f>
        <v>0</v>
      </c>
      <c r="E113" s="179"/>
      <c r="F113" s="180">
        <f>D23</f>
        <v>7411870</v>
      </c>
      <c r="G113" s="30"/>
      <c r="H113" s="184">
        <f t="shared" si="0"/>
        <v>-7411870</v>
      </c>
      <c r="I113" s="30"/>
      <c r="J113" s="194" t="s">
        <v>742</v>
      </c>
      <c r="K113" s="43"/>
    </row>
    <row r="114" spans="1:11" ht="11.25" customHeight="1">
      <c r="A114" s="176" t="s">
        <v>351</v>
      </c>
      <c r="B114" s="174"/>
      <c r="C114" s="177" t="s">
        <v>672</v>
      </c>
      <c r="D114" s="180">
        <f>F17</f>
        <v>3434886.22</v>
      </c>
      <c r="E114" s="179"/>
      <c r="F114" s="180">
        <f>D17</f>
        <v>0</v>
      </c>
      <c r="G114" s="30"/>
      <c r="H114" s="184">
        <f t="shared" si="0"/>
        <v>3434886.22</v>
      </c>
      <c r="I114" s="182"/>
      <c r="J114" s="194" t="s">
        <v>742</v>
      </c>
      <c r="K114" s="43"/>
    </row>
    <row r="115" spans="1:11" ht="11.25" customHeight="1">
      <c r="A115" s="176" t="s">
        <v>744</v>
      </c>
      <c r="B115" s="174"/>
      <c r="C115" s="177"/>
      <c r="E115" s="179"/>
      <c r="F115" s="180">
        <f>D36</f>
        <v>11783816.109999999</v>
      </c>
      <c r="G115" s="30"/>
      <c r="H115" s="184">
        <f t="shared" si="0"/>
        <v>-11783816.109999999</v>
      </c>
      <c r="I115" s="182"/>
      <c r="J115" s="194" t="s">
        <v>742</v>
      </c>
      <c r="K115" s="43"/>
    </row>
    <row r="116" spans="1:11" ht="11.25" customHeight="1">
      <c r="A116" s="176" t="s">
        <v>745</v>
      </c>
      <c r="B116" s="174"/>
      <c r="C116" s="177"/>
      <c r="D116" s="180"/>
      <c r="E116" s="179"/>
      <c r="F116" s="180">
        <f>D27</f>
        <v>7887762.2300000004</v>
      </c>
      <c r="G116" s="30"/>
      <c r="H116" s="184">
        <f t="shared" si="0"/>
        <v>-7887762.2300000004</v>
      </c>
      <c r="I116" s="182"/>
      <c r="J116" s="194"/>
      <c r="K116" s="43"/>
    </row>
    <row r="117" spans="1:11" ht="11.25" customHeight="1">
      <c r="A117" s="173" t="s">
        <v>746</v>
      </c>
      <c r="B117" s="174"/>
      <c r="C117" s="177"/>
      <c r="D117" s="178"/>
      <c r="E117" s="179"/>
      <c r="F117" s="180"/>
      <c r="G117" s="30"/>
      <c r="H117" s="181"/>
      <c r="I117" s="182"/>
      <c r="K117" s="43"/>
    </row>
    <row r="118" spans="1:11" ht="11.25" customHeight="1">
      <c r="A118" s="197" t="s">
        <v>747</v>
      </c>
      <c r="B118" s="198"/>
      <c r="C118" s="177" t="s">
        <v>690</v>
      </c>
      <c r="D118" s="178">
        <f>F43</f>
        <v>0</v>
      </c>
      <c r="E118" s="179"/>
      <c r="F118" s="180">
        <f>D43</f>
        <v>892647.96999999974</v>
      </c>
      <c r="G118" s="30"/>
      <c r="H118" s="184">
        <f>D118-F118</f>
        <v>-892647.96999999974</v>
      </c>
      <c r="I118" s="30"/>
      <c r="J118" s="194" t="s">
        <v>742</v>
      </c>
      <c r="K118" s="43"/>
    </row>
    <row r="119" spans="1:11" ht="11.25" customHeight="1">
      <c r="A119" s="55" t="s">
        <v>698</v>
      </c>
      <c r="B119" s="174"/>
      <c r="C119" s="177" t="s">
        <v>699</v>
      </c>
      <c r="D119" s="178">
        <f>F55</f>
        <v>42566428.599999994</v>
      </c>
      <c r="E119" s="179"/>
      <c r="F119" s="180">
        <f>D55</f>
        <v>0</v>
      </c>
      <c r="G119" s="30"/>
      <c r="H119" s="184">
        <f>D119-F119</f>
        <v>42566428.599999994</v>
      </c>
      <c r="I119" s="182"/>
      <c r="J119" s="194" t="s">
        <v>742</v>
      </c>
      <c r="K119" s="43"/>
    </row>
    <row r="120" spans="1:11" ht="11.25" customHeight="1">
      <c r="A120" s="55" t="s">
        <v>748</v>
      </c>
      <c r="B120" s="174"/>
      <c r="C120" s="177"/>
      <c r="D120" s="178"/>
      <c r="E120" s="179"/>
      <c r="F120" s="180">
        <f>D52+O30</f>
        <v>3251317.99</v>
      </c>
      <c r="G120" s="30"/>
      <c r="H120" s="184">
        <f>D120-F120</f>
        <v>-3251317.99</v>
      </c>
      <c r="I120" s="182"/>
      <c r="J120" s="194" t="s">
        <v>742</v>
      </c>
      <c r="K120" s="43"/>
    </row>
    <row r="121" spans="1:11" ht="11.25" customHeight="1">
      <c r="A121" s="148" t="s">
        <v>707</v>
      </c>
      <c r="B121" s="174"/>
      <c r="C121" s="177"/>
      <c r="D121" s="178">
        <f>F62</f>
        <v>8597289.129999999</v>
      </c>
      <c r="E121" s="179"/>
      <c r="F121" s="180">
        <f>D62</f>
        <v>0</v>
      </c>
      <c r="G121" s="30"/>
      <c r="H121" s="184">
        <f>D121-F121</f>
        <v>8597289.129999999</v>
      </c>
      <c r="I121" s="182"/>
      <c r="J121" s="194" t="s">
        <v>742</v>
      </c>
      <c r="K121" s="43"/>
    </row>
    <row r="122" spans="1:11" ht="11.25" customHeight="1">
      <c r="A122" s="176" t="s">
        <v>749</v>
      </c>
      <c r="B122" s="174"/>
      <c r="C122" s="177" t="s">
        <v>750</v>
      </c>
      <c r="D122" s="178"/>
      <c r="E122" s="179"/>
      <c r="F122" s="180">
        <f>D70</f>
        <v>197574.7</v>
      </c>
      <c r="G122" s="30"/>
      <c r="H122" s="184">
        <f>D122-F122</f>
        <v>-197574.7</v>
      </c>
      <c r="I122" s="182"/>
      <c r="J122" s="194" t="s">
        <v>742</v>
      </c>
      <c r="K122" s="43"/>
    </row>
    <row r="123" spans="1:11" ht="11.25" customHeight="1">
      <c r="A123" s="173" t="s">
        <v>751</v>
      </c>
      <c r="B123" s="174"/>
      <c r="C123" s="177"/>
      <c r="D123" s="178"/>
      <c r="E123" s="199"/>
      <c r="F123" s="180"/>
      <c r="G123" s="30"/>
      <c r="H123" s="181"/>
      <c r="I123" s="182"/>
    </row>
    <row r="124" spans="1:11" ht="11.25" customHeight="1">
      <c r="A124" s="200" t="s">
        <v>752</v>
      </c>
      <c r="B124" s="163"/>
      <c r="C124" s="189"/>
      <c r="D124" s="201"/>
      <c r="E124" s="202"/>
      <c r="F124" s="190">
        <v>725196</v>
      </c>
      <c r="G124" s="192"/>
      <c r="H124" s="193">
        <f>D124-F124</f>
        <v>-725196</v>
      </c>
      <c r="I124" s="30"/>
      <c r="J124" s="194" t="s">
        <v>742</v>
      </c>
    </row>
    <row r="125" spans="1:11" ht="11.25" customHeight="1">
      <c r="A125" s="203" t="s">
        <v>786</v>
      </c>
      <c r="B125" s="204"/>
      <c r="C125" s="205"/>
      <c r="D125" s="206"/>
      <c r="E125" s="207"/>
      <c r="F125" s="208">
        <v>1728697</v>
      </c>
      <c r="G125" s="209"/>
      <c r="H125" s="210">
        <v>-1728697</v>
      </c>
      <c r="I125" s="182"/>
    </row>
    <row r="126" spans="1:11" ht="11.25" customHeight="1">
      <c r="A126" s="176" t="s">
        <v>753</v>
      </c>
      <c r="C126" s="177"/>
      <c r="D126" s="211">
        <f>F105</f>
        <v>0</v>
      </c>
      <c r="E126" s="212"/>
      <c r="F126" s="180"/>
      <c r="G126" s="30"/>
      <c r="H126" s="184">
        <v>24569</v>
      </c>
      <c r="I126" s="182"/>
      <c r="J126" s="194" t="s">
        <v>742</v>
      </c>
    </row>
    <row r="127" spans="1:11" ht="11.25" customHeight="1">
      <c r="A127" s="235" t="s">
        <v>661</v>
      </c>
      <c r="B127" s="236"/>
      <c r="C127" s="237" t="s">
        <v>754</v>
      </c>
      <c r="D127" s="238"/>
      <c r="E127" s="239"/>
      <c r="F127" s="240">
        <f>O19</f>
        <v>7086169.7400000021</v>
      </c>
      <c r="G127" s="241"/>
      <c r="H127" s="242">
        <f>D127-F127</f>
        <v>-7086169.7400000021</v>
      </c>
      <c r="I127" s="182"/>
      <c r="J127" s="194"/>
    </row>
    <row r="128" spans="1:11" ht="11.25" customHeight="1">
      <c r="A128" s="173" t="s">
        <v>755</v>
      </c>
      <c r="B128" s="213"/>
      <c r="C128" s="177"/>
      <c r="D128" s="212"/>
      <c r="E128" s="212"/>
      <c r="F128" s="180"/>
      <c r="G128" s="30"/>
      <c r="H128" s="214" t="e">
        <f>SUM(H109:H127)</f>
        <v>#REF!</v>
      </c>
      <c r="I128" s="215"/>
    </row>
    <row r="129" spans="1:10" ht="11.25" customHeight="1">
      <c r="A129" s="173" t="s">
        <v>756</v>
      </c>
      <c r="B129" s="174"/>
      <c r="C129" s="177"/>
      <c r="D129" s="178"/>
      <c r="E129" s="216"/>
      <c r="F129" s="180"/>
      <c r="G129" s="30"/>
      <c r="H129" s="181"/>
      <c r="I129" s="182"/>
    </row>
    <row r="130" spans="1:10" ht="11.25" customHeight="1">
      <c r="A130" s="217" t="str">
        <f>'[23]SCF(2)'!B9</f>
        <v>Purchase of equipment</v>
      </c>
      <c r="C130" s="177" t="s">
        <v>757</v>
      </c>
      <c r="D130" s="218"/>
      <c r="E130" s="216"/>
      <c r="F130" s="180">
        <f>D30</f>
        <v>2427965.67</v>
      </c>
      <c r="G130" s="30"/>
      <c r="H130" s="184">
        <f>D130-F130</f>
        <v>-2427965.67</v>
      </c>
      <c r="I130" s="30"/>
      <c r="J130" s="194" t="s">
        <v>742</v>
      </c>
    </row>
    <row r="131" spans="1:10" ht="11.25" customHeight="1">
      <c r="A131" s="217" t="str">
        <f>'[23]SCF(2)'!B11</f>
        <v>Paid for land held for development</v>
      </c>
      <c r="C131" s="177" t="s">
        <v>758</v>
      </c>
      <c r="D131" s="178"/>
      <c r="E131" s="216"/>
      <c r="F131" s="180"/>
      <c r="G131" s="30"/>
      <c r="H131" s="184">
        <f>D131-F131</f>
        <v>0</v>
      </c>
      <c r="I131" s="182"/>
      <c r="J131" s="194" t="s">
        <v>742</v>
      </c>
    </row>
    <row r="132" spans="1:10" ht="11.25" customHeight="1">
      <c r="A132" s="173" t="s">
        <v>759</v>
      </c>
      <c r="B132" s="174"/>
      <c r="C132" s="177"/>
      <c r="D132" s="178"/>
      <c r="E132" s="216"/>
      <c r="F132" s="180"/>
      <c r="G132" s="30"/>
      <c r="H132" s="214">
        <f>SUM(H130:H131)</f>
        <v>-2427965.67</v>
      </c>
      <c r="I132" s="182"/>
    </row>
    <row r="133" spans="1:10" ht="11.25" customHeight="1">
      <c r="A133" s="176"/>
      <c r="B133" s="174"/>
      <c r="C133" s="177"/>
      <c r="D133" s="178"/>
      <c r="E133" s="216"/>
      <c r="F133" s="180"/>
      <c r="G133" s="30"/>
      <c r="H133" s="181"/>
      <c r="I133" s="30"/>
    </row>
    <row r="134" spans="1:10" ht="11.25" customHeight="1">
      <c r="A134" s="220" t="s">
        <v>760</v>
      </c>
      <c r="B134" s="174"/>
      <c r="C134" s="177"/>
      <c r="D134" s="178"/>
      <c r="E134" s="216"/>
      <c r="F134" s="180"/>
      <c r="G134" s="30"/>
      <c r="H134" s="181"/>
      <c r="I134" s="30"/>
      <c r="J134" s="194"/>
    </row>
    <row r="135" spans="1:10" ht="11.25" customHeight="1">
      <c r="A135" s="197" t="s">
        <v>691</v>
      </c>
      <c r="C135" s="177"/>
      <c r="D135" s="180">
        <f>F46</f>
        <v>159395899.47999999</v>
      </c>
      <c r="E135" s="216"/>
      <c r="F135" s="180"/>
      <c r="G135" s="30"/>
      <c r="H135" s="184">
        <f>D135-F135</f>
        <v>159395899.47999999</v>
      </c>
      <c r="I135" s="30"/>
      <c r="J135" s="194" t="s">
        <v>742</v>
      </c>
    </row>
    <row r="136" spans="1:10" ht="11.25" customHeight="1">
      <c r="A136" s="197" t="s">
        <v>49</v>
      </c>
      <c r="C136" s="177"/>
      <c r="D136" s="180">
        <f>D40</f>
        <v>365600</v>
      </c>
      <c r="E136" s="216"/>
      <c r="F136" s="180"/>
      <c r="G136" s="30"/>
      <c r="H136" s="184"/>
      <c r="I136" s="30"/>
      <c r="J136" s="194"/>
    </row>
    <row r="137" spans="1:10" ht="11.25" customHeight="1">
      <c r="A137" s="197" t="str">
        <f>'[23]SCF(2)'!B17</f>
        <v xml:space="preserve">Proceed from long - term loans from related parties </v>
      </c>
      <c r="C137" s="177" t="s">
        <v>762</v>
      </c>
      <c r="D137" s="180"/>
      <c r="E137" s="180"/>
      <c r="F137" s="180"/>
      <c r="G137" s="219"/>
      <c r="H137" s="193">
        <f>D137-F137-G137</f>
        <v>0</v>
      </c>
      <c r="I137" s="182"/>
      <c r="J137" s="194"/>
    </row>
    <row r="138" spans="1:10" ht="11.25" customHeight="1">
      <c r="A138" s="197" t="str">
        <f>'[23]SCF(2)'!B18</f>
        <v>Proceed from long - term loans</v>
      </c>
      <c r="C138" s="23" t="s">
        <v>716</v>
      </c>
      <c r="D138" s="180">
        <f>F67+F65</f>
        <v>82787182.540000021</v>
      </c>
      <c r="E138" s="180"/>
      <c r="F138" s="180">
        <f>D65</f>
        <v>0</v>
      </c>
      <c r="G138" s="30"/>
      <c r="H138" s="184">
        <v>218739239</v>
      </c>
      <c r="I138" s="182"/>
      <c r="J138" s="194" t="s">
        <v>742</v>
      </c>
    </row>
    <row r="139" spans="1:10" ht="11.25" customHeight="1">
      <c r="A139" s="197" t="s">
        <v>763</v>
      </c>
      <c r="C139" s="23"/>
      <c r="D139" s="180"/>
      <c r="E139" s="180"/>
      <c r="F139" s="180">
        <f>D67</f>
        <v>0</v>
      </c>
      <c r="G139" s="30"/>
      <c r="H139" s="184">
        <v>-135952057</v>
      </c>
      <c r="I139" s="182"/>
      <c r="J139" s="194" t="s">
        <v>742</v>
      </c>
    </row>
    <row r="140" spans="1:10" ht="11.25" customHeight="1">
      <c r="A140" s="197" t="s">
        <v>764</v>
      </c>
      <c r="C140" s="23"/>
      <c r="D140" s="180"/>
      <c r="E140" s="180"/>
      <c r="F140" s="180">
        <f>D40</f>
        <v>365600</v>
      </c>
      <c r="G140" s="30"/>
      <c r="H140" s="184">
        <f>D140-F140</f>
        <v>-365600</v>
      </c>
      <c r="I140" s="182"/>
      <c r="J140" s="194" t="s">
        <v>742</v>
      </c>
    </row>
    <row r="141" spans="1:10" ht="11.25" hidden="1" customHeight="1">
      <c r="A141" s="197" t="str">
        <f>'[23]SCF(2)'!B21</f>
        <v>Proceed from increase share capital</v>
      </c>
      <c r="C141" s="23"/>
      <c r="D141" s="180">
        <f>F76</f>
        <v>0</v>
      </c>
      <c r="E141" s="180"/>
      <c r="F141" s="180"/>
      <c r="G141" s="30"/>
      <c r="H141" s="184">
        <f>D141-F141</f>
        <v>0</v>
      </c>
      <c r="I141" s="182"/>
      <c r="J141" s="194" t="s">
        <v>742</v>
      </c>
    </row>
    <row r="142" spans="1:10" ht="11.25" hidden="1" customHeight="1">
      <c r="A142" s="197" t="str">
        <f>'[23]SCF(2)'!B22</f>
        <v>Dividend payment</v>
      </c>
      <c r="C142" s="23"/>
      <c r="D142" s="180"/>
      <c r="E142" s="180"/>
      <c r="F142" s="180"/>
      <c r="G142" s="30"/>
      <c r="H142" s="184"/>
      <c r="I142" s="182"/>
      <c r="J142" s="194" t="s">
        <v>742</v>
      </c>
    </row>
    <row r="143" spans="1:10" ht="11.25" customHeight="1">
      <c r="A143" s="197"/>
      <c r="C143" s="23"/>
      <c r="D143" s="180"/>
      <c r="E143" s="180"/>
      <c r="F143" s="180"/>
      <c r="G143" s="30"/>
      <c r="H143" s="181"/>
      <c r="I143" s="182"/>
    </row>
    <row r="144" spans="1:10" ht="11.25" customHeight="1">
      <c r="A144" s="220" t="s">
        <v>765</v>
      </c>
      <c r="B144" s="221"/>
      <c r="C144" s="177"/>
      <c r="D144" s="222"/>
      <c r="E144" s="216"/>
      <c r="F144" s="180"/>
      <c r="G144" s="30"/>
      <c r="H144" s="214">
        <f>SUM(H135:H143)</f>
        <v>241817481.48000002</v>
      </c>
      <c r="I144" s="182"/>
    </row>
    <row r="145" spans="1:9" ht="11.25" customHeight="1">
      <c r="A145" s="197"/>
      <c r="B145" s="221"/>
      <c r="C145" s="177"/>
      <c r="D145" s="222"/>
      <c r="E145" s="216"/>
      <c r="F145" s="180"/>
      <c r="G145" s="30"/>
      <c r="H145" s="181"/>
      <c r="I145" s="30"/>
    </row>
    <row r="146" spans="1:9" ht="11.25" customHeight="1">
      <c r="A146" s="220" t="s">
        <v>766</v>
      </c>
      <c r="B146" s="221"/>
      <c r="C146" s="177"/>
      <c r="D146" s="222"/>
      <c r="E146" s="216"/>
      <c r="F146" s="180"/>
      <c r="G146" s="30"/>
      <c r="H146" s="181" t="e">
        <f>H128+H132+H144</f>
        <v>#REF!</v>
      </c>
      <c r="I146" s="30"/>
    </row>
    <row r="147" spans="1:9" ht="11.25" customHeight="1">
      <c r="A147" s="220" t="s">
        <v>631</v>
      </c>
      <c r="B147" s="223"/>
      <c r="C147" s="177"/>
      <c r="D147" s="222"/>
      <c r="E147" s="216"/>
      <c r="F147" s="180"/>
      <c r="G147" s="30"/>
      <c r="H147" s="181">
        <f>B9</f>
        <v>11760918.970000001</v>
      </c>
      <c r="I147" s="182"/>
    </row>
    <row r="148" spans="1:9" ht="11.25" customHeight="1" thickBot="1">
      <c r="A148" s="220" t="s">
        <v>767</v>
      </c>
      <c r="B148" s="198"/>
      <c r="C148" s="177"/>
      <c r="D148" s="222"/>
      <c r="E148" s="216"/>
      <c r="F148" s="180"/>
      <c r="G148" s="30"/>
      <c r="H148" s="224" t="e">
        <f>SUM(H146:H147)</f>
        <v>#REF!</v>
      </c>
      <c r="I148" s="182"/>
    </row>
    <row r="149" spans="1:9" ht="11.25" customHeight="1">
      <c r="A149" s="220"/>
      <c r="B149" s="198"/>
      <c r="C149" s="177"/>
      <c r="D149" s="222"/>
      <c r="E149" s="216"/>
      <c r="F149" s="180"/>
      <c r="G149" s="30"/>
      <c r="H149" s="225"/>
      <c r="I149" s="182"/>
    </row>
    <row r="150" spans="1:9" ht="11.25" customHeight="1">
      <c r="A150" s="226"/>
      <c r="B150" s="198"/>
      <c r="C150" s="177"/>
      <c r="D150" s="227"/>
      <c r="E150" s="216"/>
      <c r="F150" s="180"/>
      <c r="G150" s="30"/>
      <c r="H150" s="225">
        <f>H9</f>
        <v>1813179.3</v>
      </c>
      <c r="I150" s="30"/>
    </row>
    <row r="151" spans="1:9" ht="11.25" customHeight="1">
      <c r="A151" s="226"/>
      <c r="B151" s="198"/>
      <c r="C151" s="177"/>
      <c r="D151" s="227"/>
      <c r="E151" s="216"/>
      <c r="F151" s="180"/>
      <c r="G151" s="228" t="s">
        <v>768</v>
      </c>
      <c r="H151" s="229" t="e">
        <f>H148-H150</f>
        <v>#REF!</v>
      </c>
      <c r="I151" s="30"/>
    </row>
    <row r="152" spans="1:9" ht="11.25" customHeight="1">
      <c r="A152" s="217"/>
      <c r="C152" s="177"/>
      <c r="D152" s="197"/>
      <c r="E152" s="230"/>
      <c r="F152" s="30"/>
      <c r="G152" s="30"/>
      <c r="H152" s="225"/>
      <c r="I152" s="30"/>
    </row>
    <row r="153" spans="1:9" ht="11.25" customHeight="1">
      <c r="A153" s="231"/>
      <c r="B153" s="197"/>
      <c r="C153" s="177"/>
      <c r="D153" s="197"/>
      <c r="E153" s="230"/>
      <c r="F153" s="30"/>
      <c r="G153" s="30"/>
      <c r="H153" s="225"/>
      <c r="I153" s="30"/>
    </row>
    <row r="154" spans="1:9" ht="11.25" customHeight="1">
      <c r="D154" s="30"/>
      <c r="E154" s="230"/>
      <c r="F154" s="30"/>
      <c r="G154" s="30"/>
      <c r="H154" s="225"/>
      <c r="I154" s="30"/>
    </row>
    <row r="155" spans="1:9" ht="11.25" customHeight="1">
      <c r="D155" s="30"/>
      <c r="E155" s="230"/>
      <c r="F155" s="30"/>
      <c r="G155" s="30"/>
      <c r="H155" s="225"/>
      <c r="I155" s="30"/>
    </row>
    <row r="156" spans="1:9" ht="11.25" customHeight="1">
      <c r="D156" s="30"/>
      <c r="E156" s="230"/>
      <c r="F156" s="30"/>
      <c r="G156" s="30"/>
      <c r="H156" s="225"/>
      <c r="I156" s="30"/>
    </row>
    <row r="157" spans="1:9" ht="11.25" customHeight="1">
      <c r="D157" s="30"/>
      <c r="E157" s="230"/>
      <c r="F157" s="30"/>
      <c r="G157" s="30"/>
      <c r="H157" s="225"/>
      <c r="I157" s="30"/>
    </row>
    <row r="158" spans="1:9" ht="11.25" customHeight="1">
      <c r="D158" s="30"/>
      <c r="E158" s="230"/>
      <c r="F158" s="30"/>
      <c r="G158" s="30"/>
      <c r="H158" s="225"/>
      <c r="I158" s="30"/>
    </row>
    <row r="159" spans="1:9" ht="11.25" customHeight="1">
      <c r="D159" s="30"/>
      <c r="E159" s="230"/>
      <c r="F159" s="30"/>
      <c r="G159" s="30"/>
      <c r="H159" s="225"/>
      <c r="I159" s="30"/>
    </row>
    <row r="160" spans="1:9" ht="11.25" customHeight="1">
      <c r="D160" s="30"/>
      <c r="E160" s="230"/>
      <c r="F160" s="30"/>
      <c r="G160" s="30"/>
      <c r="H160" s="225"/>
      <c r="I160" s="30"/>
    </row>
    <row r="161" spans="4:9" ht="11.25" customHeight="1">
      <c r="D161" s="30"/>
      <c r="E161" s="230"/>
      <c r="F161" s="30"/>
      <c r="G161" s="30"/>
      <c r="H161" s="225"/>
      <c r="I161" s="30"/>
    </row>
    <row r="162" spans="4:9" ht="11.25" customHeight="1">
      <c r="D162" s="30"/>
      <c r="E162" s="230"/>
      <c r="F162" s="30"/>
      <c r="G162" s="30"/>
      <c r="H162" s="232"/>
      <c r="I162" s="30"/>
    </row>
    <row r="163" spans="4:9" ht="11.25" customHeight="1">
      <c r="D163" s="30"/>
      <c r="E163" s="230"/>
      <c r="F163" s="30"/>
      <c r="G163" s="30"/>
      <c r="H163" s="232"/>
      <c r="I163" s="30"/>
    </row>
    <row r="164" spans="4:9" ht="11.25" customHeight="1">
      <c r="D164" s="30"/>
      <c r="E164" s="230"/>
      <c r="F164" s="30"/>
      <c r="G164" s="30"/>
      <c r="H164" s="232"/>
      <c r="I164" s="30"/>
    </row>
    <row r="165" spans="4:9" ht="11.25" customHeight="1">
      <c r="D165" s="30"/>
      <c r="E165" s="230"/>
      <c r="F165" s="30"/>
      <c r="G165" s="30"/>
      <c r="H165" s="232"/>
      <c r="I165" s="30"/>
    </row>
    <row r="166" spans="4:9" ht="11.25" customHeight="1">
      <c r="D166" s="30"/>
      <c r="E166" s="230"/>
      <c r="F166" s="30"/>
      <c r="G166" s="30"/>
      <c r="H166" s="232"/>
      <c r="I166" s="30"/>
    </row>
    <row r="167" spans="4:9" ht="11.25" customHeight="1">
      <c r="D167" s="30"/>
      <c r="E167" s="230"/>
      <c r="F167" s="30"/>
      <c r="G167" s="30"/>
      <c r="H167" s="232"/>
      <c r="I167" s="30"/>
    </row>
    <row r="168" spans="4:9" ht="11.25" customHeight="1">
      <c r="D168" s="30"/>
      <c r="E168" s="230"/>
      <c r="F168" s="30"/>
      <c r="G168" s="30"/>
      <c r="H168" s="232"/>
      <c r="I168" s="30"/>
    </row>
    <row r="169" spans="4:9" ht="11.25" customHeight="1">
      <c r="D169" s="30"/>
      <c r="E169" s="230"/>
      <c r="F169" s="30"/>
      <c r="G169" s="30"/>
      <c r="H169" s="232"/>
      <c r="I169" s="30"/>
    </row>
    <row r="170" spans="4:9" ht="11.25" customHeight="1">
      <c r="D170" s="30"/>
      <c r="E170" s="230"/>
      <c r="F170" s="30"/>
      <c r="G170" s="30"/>
      <c r="H170" s="232"/>
      <c r="I170" s="30"/>
    </row>
    <row r="171" spans="4:9" ht="11.25" customHeight="1">
      <c r="D171" s="30"/>
      <c r="E171" s="230"/>
      <c r="F171" s="30"/>
      <c r="G171" s="30"/>
      <c r="H171" s="232"/>
      <c r="I171" s="30"/>
    </row>
    <row r="172" spans="4:9" ht="11.25" customHeight="1">
      <c r="D172" s="30"/>
      <c r="E172" s="230"/>
      <c r="F172" s="30"/>
      <c r="G172" s="30"/>
      <c r="H172" s="232"/>
      <c r="I172" s="30"/>
    </row>
    <row r="173" spans="4:9" ht="11.25" customHeight="1">
      <c r="D173" s="30"/>
      <c r="E173" s="230"/>
      <c r="F173" s="30"/>
      <c r="G173" s="30"/>
      <c r="H173" s="232"/>
      <c r="I173" s="30"/>
    </row>
    <row r="174" spans="4:9" ht="11.25" customHeight="1">
      <c r="D174" s="30"/>
      <c r="E174" s="230"/>
      <c r="F174" s="30"/>
      <c r="G174" s="30"/>
      <c r="H174" s="232"/>
      <c r="I174" s="30"/>
    </row>
    <row r="175" spans="4:9" ht="11.25" customHeight="1">
      <c r="D175" s="30"/>
      <c r="E175" s="230"/>
      <c r="F175" s="30"/>
      <c r="G175" s="30"/>
      <c r="H175" s="232"/>
      <c r="I175" s="30"/>
    </row>
    <row r="176" spans="4:9" ht="11.25" customHeight="1">
      <c r="D176" s="30"/>
      <c r="E176" s="230"/>
      <c r="F176" s="30"/>
      <c r="G176" s="30"/>
      <c r="H176" s="232"/>
      <c r="I176" s="30"/>
    </row>
    <row r="177" spans="4:9" ht="11.25" customHeight="1">
      <c r="D177" s="30"/>
      <c r="E177" s="230"/>
      <c r="F177" s="30"/>
      <c r="G177" s="30"/>
      <c r="H177" s="232"/>
      <c r="I177" s="30"/>
    </row>
    <row r="178" spans="4:9" ht="11.25" customHeight="1">
      <c r="D178" s="30"/>
      <c r="E178" s="230"/>
      <c r="F178" s="30"/>
      <c r="G178" s="30"/>
      <c r="H178" s="232"/>
      <c r="I178" s="30"/>
    </row>
    <row r="179" spans="4:9" ht="11.25" customHeight="1">
      <c r="D179" s="30"/>
      <c r="E179" s="230"/>
      <c r="F179" s="30"/>
      <c r="G179" s="30"/>
      <c r="H179" s="232"/>
      <c r="I179" s="30"/>
    </row>
    <row r="180" spans="4:9" ht="11.25" customHeight="1">
      <c r="D180" s="30"/>
      <c r="E180" s="230"/>
      <c r="F180" s="30"/>
      <c r="G180" s="30"/>
      <c r="H180" s="232"/>
      <c r="I180" s="30"/>
    </row>
    <row r="181" spans="4:9" ht="11.25" customHeight="1">
      <c r="D181" s="30"/>
      <c r="E181" s="230"/>
      <c r="F181" s="30"/>
      <c r="G181" s="30"/>
      <c r="H181" s="232"/>
      <c r="I181" s="30"/>
    </row>
    <row r="182" spans="4:9" ht="11.25" customHeight="1">
      <c r="D182" s="30"/>
      <c r="E182" s="230"/>
      <c r="F182" s="30"/>
      <c r="G182" s="30"/>
      <c r="H182" s="232"/>
      <c r="I182" s="30"/>
    </row>
    <row r="183" spans="4:9" ht="11.25" customHeight="1">
      <c r="D183" s="30"/>
      <c r="E183" s="230"/>
      <c r="F183" s="30"/>
      <c r="G183" s="30"/>
      <c r="H183" s="232"/>
      <c r="I183" s="30"/>
    </row>
    <row r="184" spans="4:9" ht="11.25" customHeight="1">
      <c r="D184" s="30"/>
      <c r="E184" s="230"/>
      <c r="F184" s="30"/>
      <c r="G184" s="30"/>
      <c r="H184" s="232"/>
      <c r="I184" s="30"/>
    </row>
    <row r="185" spans="4:9" ht="11.25" customHeight="1">
      <c r="D185" s="30"/>
      <c r="E185" s="230"/>
      <c r="F185" s="30"/>
      <c r="G185" s="30"/>
      <c r="H185" s="232"/>
      <c r="I185" s="30"/>
    </row>
    <row r="186" spans="4:9" ht="11.25" customHeight="1">
      <c r="D186" s="30"/>
      <c r="E186" s="230"/>
      <c r="F186" s="30"/>
      <c r="G186" s="30"/>
      <c r="H186" s="232"/>
      <c r="I186" s="30"/>
    </row>
    <row r="187" spans="4:9" ht="11.25" customHeight="1">
      <c r="D187" s="30"/>
      <c r="E187" s="230"/>
      <c r="F187" s="30"/>
      <c r="G187" s="30"/>
      <c r="H187" s="232"/>
      <c r="I187" s="30"/>
    </row>
    <row r="188" spans="4:9" ht="11.25" customHeight="1">
      <c r="D188" s="30"/>
      <c r="E188" s="230"/>
      <c r="F188" s="30"/>
      <c r="G188" s="30"/>
      <c r="H188" s="232"/>
      <c r="I188" s="30"/>
    </row>
    <row r="189" spans="4:9" ht="11.25" customHeight="1">
      <c r="D189" s="30"/>
      <c r="E189" s="230"/>
      <c r="F189" s="30"/>
      <c r="G189" s="30"/>
      <c r="H189" s="232"/>
      <c r="I189" s="30"/>
    </row>
    <row r="190" spans="4:9" ht="11.25" customHeight="1">
      <c r="D190" s="30"/>
      <c r="E190" s="230"/>
      <c r="F190" s="30"/>
      <c r="G190" s="30"/>
      <c r="H190" s="232"/>
      <c r="I190" s="30"/>
    </row>
    <row r="191" spans="4:9" ht="11.25" customHeight="1">
      <c r="D191" s="30"/>
      <c r="E191" s="230"/>
      <c r="F191" s="30"/>
      <c r="G191" s="30"/>
      <c r="H191" s="232"/>
      <c r="I191" s="30"/>
    </row>
    <row r="192" spans="4:9" ht="11.25" customHeight="1">
      <c r="D192" s="30"/>
      <c r="E192" s="230"/>
      <c r="F192" s="30"/>
      <c r="G192" s="30"/>
      <c r="H192" s="232"/>
      <c r="I192" s="30"/>
    </row>
    <row r="193" spans="4:9" ht="11.25" customHeight="1">
      <c r="D193" s="30"/>
      <c r="E193" s="230"/>
      <c r="F193" s="30"/>
      <c r="G193" s="30"/>
      <c r="H193" s="30"/>
      <c r="I193" s="30"/>
    </row>
    <row r="194" spans="4:9" ht="11.25" customHeight="1">
      <c r="D194" s="30"/>
      <c r="E194" s="230"/>
      <c r="F194" s="30"/>
      <c r="G194" s="30"/>
      <c r="H194" s="30"/>
      <c r="I194" s="30"/>
    </row>
    <row r="195" spans="4:9" ht="11.25" customHeight="1">
      <c r="D195" s="30"/>
      <c r="E195" s="230"/>
      <c r="F195" s="30"/>
      <c r="G195" s="30"/>
      <c r="H195" s="30"/>
      <c r="I195" s="30"/>
    </row>
    <row r="196" spans="4:9" ht="11.25" customHeight="1">
      <c r="D196" s="30"/>
      <c r="E196" s="230"/>
      <c r="F196" s="30"/>
      <c r="G196" s="30"/>
      <c r="H196" s="30"/>
      <c r="I196" s="30"/>
    </row>
    <row r="197" spans="4:9" ht="11.25" customHeight="1">
      <c r="I197" s="30"/>
    </row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</sheetData>
  <phoneticPr fontId="89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workbookViewId="0"/>
  </sheetViews>
  <sheetFormatPr defaultRowHeight="12.75"/>
  <cols>
    <col min="1" max="1" width="51.28515625" bestFit="1" customWidth="1"/>
    <col min="2" max="2" width="14.85546875" hidden="1" customWidth="1"/>
    <col min="3" max="3" width="13.5703125" hidden="1" customWidth="1"/>
    <col min="4" max="4" width="14.85546875" hidden="1" customWidth="1"/>
    <col min="5" max="5" width="13.5703125" hidden="1" customWidth="1"/>
    <col min="6" max="6" width="14.85546875" bestFit="1" customWidth="1"/>
    <col min="7" max="7" width="14.85546875" customWidth="1"/>
    <col min="8" max="9" width="13.5703125" customWidth="1"/>
    <col min="10" max="10" width="14.85546875" bestFit="1" customWidth="1"/>
    <col min="11" max="11" width="14.5703125" customWidth="1"/>
  </cols>
  <sheetData>
    <row r="1" spans="1:11" ht="13.5" thickTop="1">
      <c r="A1" s="280"/>
      <c r="B1" s="281"/>
      <c r="C1" s="281"/>
      <c r="D1" s="281"/>
      <c r="E1" s="281"/>
      <c r="F1" s="281"/>
      <c r="G1" s="281"/>
      <c r="H1" s="281"/>
      <c r="I1" s="281"/>
      <c r="J1" s="282"/>
    </row>
    <row r="2" spans="1:11">
      <c r="A2" s="283"/>
      <c r="B2" s="284"/>
      <c r="C2" s="284"/>
      <c r="D2" s="284"/>
      <c r="E2" s="284"/>
      <c r="F2" s="284"/>
      <c r="G2" s="284"/>
      <c r="H2" s="284"/>
      <c r="I2" s="284"/>
      <c r="J2" s="285"/>
    </row>
    <row r="3" spans="1:11">
      <c r="A3" s="283"/>
      <c r="B3" s="284"/>
      <c r="C3" s="284"/>
      <c r="D3" s="284"/>
      <c r="E3" s="284"/>
      <c r="F3" s="284"/>
      <c r="G3" s="284"/>
      <c r="H3" s="284"/>
      <c r="I3" s="284"/>
      <c r="J3" s="285"/>
    </row>
    <row r="4" spans="1:11">
      <c r="A4" s="283"/>
      <c r="B4" s="284"/>
      <c r="C4" s="284"/>
      <c r="D4" s="284"/>
      <c r="E4" s="284"/>
      <c r="F4" s="284"/>
      <c r="G4" s="284"/>
      <c r="H4" s="284"/>
      <c r="I4" s="284"/>
      <c r="J4" s="285"/>
    </row>
    <row r="5" spans="1:11">
      <c r="A5" s="728" t="s">
        <v>46</v>
      </c>
      <c r="B5" s="729"/>
      <c r="C5" s="729"/>
      <c r="D5" s="284"/>
      <c r="E5" s="284"/>
      <c r="F5" s="284"/>
      <c r="G5" s="284"/>
      <c r="H5" s="284"/>
      <c r="I5" s="284"/>
      <c r="J5" s="285"/>
    </row>
    <row r="6" spans="1:11">
      <c r="A6" s="283"/>
      <c r="B6" s="284"/>
      <c r="C6" s="284"/>
      <c r="D6" s="284"/>
      <c r="E6" s="284"/>
      <c r="F6" s="284"/>
      <c r="G6" s="284"/>
      <c r="H6" s="284"/>
      <c r="I6" s="284"/>
      <c r="J6" s="285"/>
    </row>
    <row r="7" spans="1:11">
      <c r="A7" s="286"/>
      <c r="B7" s="287" t="s">
        <v>794</v>
      </c>
      <c r="C7" s="287" t="s">
        <v>794</v>
      </c>
      <c r="D7" s="287" t="s">
        <v>794</v>
      </c>
      <c r="E7" s="287" t="s">
        <v>794</v>
      </c>
      <c r="F7" s="287" t="s">
        <v>794</v>
      </c>
      <c r="G7" s="287" t="s">
        <v>794</v>
      </c>
      <c r="H7" s="287" t="s">
        <v>795</v>
      </c>
      <c r="I7" s="287" t="s">
        <v>795</v>
      </c>
      <c r="J7" s="288" t="s">
        <v>769</v>
      </c>
      <c r="K7" s="316" t="s">
        <v>48</v>
      </c>
    </row>
    <row r="8" spans="1:11">
      <c r="A8" s="289" t="s">
        <v>638</v>
      </c>
      <c r="B8" s="290" t="s">
        <v>781</v>
      </c>
      <c r="C8" s="290" t="s">
        <v>782</v>
      </c>
      <c r="D8" s="290" t="s">
        <v>783</v>
      </c>
      <c r="E8" s="290" t="s">
        <v>784</v>
      </c>
      <c r="F8" s="290" t="s">
        <v>639</v>
      </c>
      <c r="G8" s="290" t="s">
        <v>770</v>
      </c>
      <c r="H8" s="290" t="s">
        <v>639</v>
      </c>
      <c r="I8" s="290" t="s">
        <v>770</v>
      </c>
      <c r="J8" s="291" t="s">
        <v>770</v>
      </c>
      <c r="K8" s="317" t="s">
        <v>770</v>
      </c>
    </row>
    <row r="9" spans="1:11">
      <c r="A9" s="292" t="s">
        <v>644</v>
      </c>
      <c r="B9" s="329">
        <v>34515447.200000003</v>
      </c>
      <c r="C9" s="329">
        <v>-522533.35</v>
      </c>
      <c r="D9" s="329">
        <v>33992913.850000001</v>
      </c>
      <c r="E9" s="329">
        <v>0</v>
      </c>
      <c r="F9" s="329">
        <v>33992913.850000001</v>
      </c>
      <c r="G9" s="329">
        <v>33992913.850000001</v>
      </c>
      <c r="H9" s="329">
        <v>-31582557.330000002</v>
      </c>
      <c r="I9" s="329">
        <v>-31582557.330000002</v>
      </c>
      <c r="J9" s="330">
        <v>13105576.830000002</v>
      </c>
      <c r="K9" s="318">
        <v>11760918.970000001</v>
      </c>
    </row>
    <row r="10" spans="1:11">
      <c r="A10" s="292" t="s">
        <v>646</v>
      </c>
      <c r="B10" s="329">
        <v>0</v>
      </c>
      <c r="C10" s="329">
        <v>0</v>
      </c>
      <c r="D10" s="329">
        <v>0</v>
      </c>
      <c r="E10" s="329">
        <v>0</v>
      </c>
      <c r="F10" s="329">
        <v>0</v>
      </c>
      <c r="G10" s="329">
        <v>0</v>
      </c>
      <c r="H10" s="329">
        <v>0</v>
      </c>
      <c r="I10" s="329">
        <v>0</v>
      </c>
      <c r="J10" s="330">
        <v>0</v>
      </c>
      <c r="K10" s="318">
        <v>0</v>
      </c>
    </row>
    <row r="11" spans="1:11">
      <c r="A11" s="292" t="s">
        <v>652</v>
      </c>
      <c r="B11" s="329">
        <v>1399328218.51</v>
      </c>
      <c r="C11" s="329">
        <v>-108781927.95</v>
      </c>
      <c r="D11" s="329">
        <v>1290546290.5599999</v>
      </c>
      <c r="E11" s="329">
        <v>0</v>
      </c>
      <c r="F11" s="329">
        <v>1290546290.5599999</v>
      </c>
      <c r="G11" s="329">
        <v>1290546290.5599999</v>
      </c>
      <c r="H11" s="329">
        <v>888946754.89999998</v>
      </c>
      <c r="I11" s="329">
        <v>888946754.89999998</v>
      </c>
      <c r="J11" s="330">
        <v>1278363109.6899998</v>
      </c>
      <c r="K11" s="318">
        <v>579061729.09000003</v>
      </c>
    </row>
    <row r="12" spans="1:11">
      <c r="A12" s="292" t="s">
        <v>657</v>
      </c>
      <c r="B12" s="329">
        <v>12614252.59</v>
      </c>
      <c r="C12" s="329">
        <v>-3628464.9</v>
      </c>
      <c r="D12" s="329">
        <v>8985787.6899999995</v>
      </c>
      <c r="E12" s="329">
        <v>0</v>
      </c>
      <c r="F12" s="329">
        <v>8985787.6899999995</v>
      </c>
      <c r="G12" s="329">
        <v>8985787.6899999995</v>
      </c>
      <c r="H12" s="329">
        <v>14108642.049999999</v>
      </c>
      <c r="I12" s="329">
        <v>14108642.049999999</v>
      </c>
      <c r="J12" s="330">
        <v>5656226.79</v>
      </c>
      <c r="K12" s="318">
        <v>4094790.56</v>
      </c>
    </row>
    <row r="13" spans="1:11">
      <c r="A13" s="292" t="s">
        <v>662</v>
      </c>
      <c r="B13" s="329">
        <v>67178771.590000004</v>
      </c>
      <c r="C13" s="329">
        <v>-132889.07</v>
      </c>
      <c r="D13" s="329">
        <v>67045882.520000003</v>
      </c>
      <c r="E13" s="329">
        <v>0</v>
      </c>
      <c r="F13" s="329">
        <v>67045882.520000003</v>
      </c>
      <c r="G13" s="329">
        <v>67045882.520000003</v>
      </c>
      <c r="H13" s="329">
        <v>29463180.890000001</v>
      </c>
      <c r="I13" s="329">
        <v>29463180.890000001</v>
      </c>
      <c r="J13" s="330">
        <v>14779371.99</v>
      </c>
      <c r="K13" s="318">
        <v>42396103.609999999</v>
      </c>
    </row>
    <row r="14" spans="1:11">
      <c r="A14" s="292" t="s">
        <v>666</v>
      </c>
      <c r="B14" s="329">
        <v>15000000</v>
      </c>
      <c r="C14" s="329">
        <v>0</v>
      </c>
      <c r="D14" s="329">
        <v>15000000</v>
      </c>
      <c r="E14" s="329">
        <v>0</v>
      </c>
      <c r="F14" s="329">
        <v>15000000</v>
      </c>
      <c r="G14" s="329">
        <v>15000000</v>
      </c>
      <c r="H14" s="329">
        <v>48258676</v>
      </c>
      <c r="I14" s="329">
        <v>48258676</v>
      </c>
      <c r="J14" s="330">
        <v>89382416</v>
      </c>
      <c r="K14" s="318">
        <v>35434936</v>
      </c>
    </row>
    <row r="15" spans="1:11">
      <c r="A15" s="292" t="s">
        <v>788</v>
      </c>
      <c r="B15" s="329">
        <v>11847441.800000001</v>
      </c>
      <c r="C15" s="329">
        <v>7937323.1299999999</v>
      </c>
      <c r="D15" s="329">
        <v>19784764.93</v>
      </c>
      <c r="E15" s="329">
        <v>0</v>
      </c>
      <c r="F15" s="329">
        <v>19784764.93</v>
      </c>
      <c r="G15" s="329">
        <v>19784764.93</v>
      </c>
      <c r="H15" s="329">
        <v>5357005.22</v>
      </c>
      <c r="I15" s="329">
        <v>5357005.22</v>
      </c>
      <c r="J15" s="330">
        <v>20962818.600000001</v>
      </c>
    </row>
    <row r="16" spans="1:11">
      <c r="A16" s="292" t="s">
        <v>669</v>
      </c>
      <c r="B16" s="329">
        <v>22155871.890000001</v>
      </c>
      <c r="C16" s="329">
        <v>108911393</v>
      </c>
      <c r="D16" s="329">
        <v>131067264.89</v>
      </c>
      <c r="E16" s="329">
        <v>0</v>
      </c>
      <c r="F16" s="329">
        <v>131067264.89</v>
      </c>
      <c r="G16" s="329">
        <v>131067264.89</v>
      </c>
      <c r="H16" s="329">
        <v>13200096.9</v>
      </c>
      <c r="I16" s="329">
        <v>13200096.9</v>
      </c>
      <c r="J16" s="330">
        <v>17302114.43</v>
      </c>
      <c r="K16" s="318">
        <v>12843435</v>
      </c>
    </row>
    <row r="17" spans="1:11">
      <c r="A17" s="292" t="s">
        <v>675</v>
      </c>
      <c r="B17" s="329">
        <v>5435187.6599999992</v>
      </c>
      <c r="C17" s="329">
        <v>1155000</v>
      </c>
      <c r="D17" s="329">
        <v>6590187.6599999992</v>
      </c>
      <c r="E17" s="329">
        <v>0</v>
      </c>
      <c r="F17" s="329">
        <v>6590187.6599999992</v>
      </c>
      <c r="G17" s="329">
        <v>6590187.6599999992</v>
      </c>
      <c r="H17" s="329">
        <v>3831349.85</v>
      </c>
      <c r="I17" s="329">
        <v>3831349.85</v>
      </c>
      <c r="J17" s="330">
        <v>2999098.46</v>
      </c>
      <c r="K17" s="318">
        <v>1544976.02</v>
      </c>
    </row>
    <row r="18" spans="1:11">
      <c r="A18" s="292" t="s">
        <v>671</v>
      </c>
      <c r="B18" s="329">
        <v>401057.16</v>
      </c>
      <c r="C18" s="329">
        <v>0</v>
      </c>
      <c r="D18" s="329">
        <v>401057.16</v>
      </c>
      <c r="E18" s="329">
        <v>0</v>
      </c>
      <c r="F18" s="329">
        <v>401057.16</v>
      </c>
      <c r="G18" s="329">
        <v>401057.16</v>
      </c>
      <c r="H18" s="329">
        <v>600285.69999999995</v>
      </c>
      <c r="I18" s="329">
        <v>600285.69999999995</v>
      </c>
      <c r="J18" s="330">
        <v>376057.16</v>
      </c>
      <c r="K18" s="318">
        <v>411457.14</v>
      </c>
    </row>
    <row r="19" spans="1:11">
      <c r="A19" s="292" t="s">
        <v>683</v>
      </c>
      <c r="B19" s="331">
        <v>3196568.48</v>
      </c>
      <c r="C19" s="331">
        <v>-1155000</v>
      </c>
      <c r="D19" s="331">
        <v>2041568.48</v>
      </c>
      <c r="E19" s="331">
        <v>0</v>
      </c>
      <c r="F19" s="331">
        <v>2041568.48</v>
      </c>
      <c r="G19" s="331">
        <v>2041568.48</v>
      </c>
      <c r="H19" s="331">
        <v>7402694.9900000002</v>
      </c>
      <c r="I19" s="331">
        <v>7402694.9900000002</v>
      </c>
      <c r="J19" s="332">
        <v>6256148.1299999999</v>
      </c>
      <c r="K19" s="304">
        <v>1148230.3799999999</v>
      </c>
    </row>
    <row r="20" spans="1:11">
      <c r="A20" s="292"/>
      <c r="B20" s="329"/>
      <c r="C20" s="329"/>
      <c r="D20" s="329"/>
      <c r="E20" s="329"/>
      <c r="F20" s="329"/>
      <c r="G20" s="329"/>
      <c r="H20" s="329"/>
      <c r="I20" s="329"/>
      <c r="J20" s="330"/>
      <c r="K20" s="318"/>
    </row>
    <row r="21" spans="1:11" ht="13.5" thickBot="1">
      <c r="A21" s="292" t="s">
        <v>684</v>
      </c>
      <c r="B21" s="333">
        <v>1571672816.8800001</v>
      </c>
      <c r="C21" s="333">
        <v>3782900.86</v>
      </c>
      <c r="D21" s="333">
        <v>1575455717.74</v>
      </c>
      <c r="E21" s="333">
        <v>0</v>
      </c>
      <c r="F21" s="333">
        <v>1575455717.74</v>
      </c>
      <c r="G21" s="333">
        <v>1575455717.74</v>
      </c>
      <c r="H21" s="333">
        <v>979586129.16999996</v>
      </c>
      <c r="I21" s="333">
        <v>979586129.16999996</v>
      </c>
      <c r="J21" s="334">
        <v>1449182938.0799999</v>
      </c>
      <c r="K21" s="319">
        <v>688696576.76999998</v>
      </c>
    </row>
    <row r="22" spans="1:11" ht="13.5" thickTop="1">
      <c r="A22" s="292"/>
      <c r="B22" s="329"/>
      <c r="C22" s="329"/>
      <c r="D22" s="329"/>
      <c r="E22" s="329"/>
      <c r="F22" s="329"/>
      <c r="G22" s="329"/>
      <c r="H22" s="329"/>
      <c r="I22" s="329"/>
      <c r="J22" s="330"/>
    </row>
    <row r="23" spans="1:11">
      <c r="A23" s="292" t="s">
        <v>685</v>
      </c>
      <c r="B23" s="329">
        <v>0</v>
      </c>
      <c r="C23" s="329">
        <v>0</v>
      </c>
      <c r="D23" s="329">
        <v>0</v>
      </c>
      <c r="E23" s="329">
        <v>0</v>
      </c>
      <c r="F23" s="329">
        <v>0</v>
      </c>
      <c r="G23" s="329">
        <v>0</v>
      </c>
      <c r="H23" s="329">
        <v>-13590148</v>
      </c>
      <c r="I23" s="329">
        <v>-13590148</v>
      </c>
      <c r="J23" s="330">
        <v>-26923896.199999999</v>
      </c>
      <c r="K23" s="318">
        <v>-13955748</v>
      </c>
    </row>
    <row r="24" spans="1:11">
      <c r="A24" s="292" t="s">
        <v>689</v>
      </c>
      <c r="B24" s="329">
        <v>-30907089.329999998</v>
      </c>
      <c r="C24" s="329">
        <v>0</v>
      </c>
      <c r="D24" s="329">
        <v>-30907089.329999998</v>
      </c>
      <c r="E24" s="329">
        <v>0</v>
      </c>
      <c r="F24" s="329">
        <v>-30907089.329999998</v>
      </c>
      <c r="G24" s="329">
        <v>-30907089.329999998</v>
      </c>
      <c r="H24" s="329">
        <v>-4202895.4400000004</v>
      </c>
      <c r="I24" s="329">
        <v>-4202895.4400000004</v>
      </c>
      <c r="J24" s="330">
        <v>-154462494.53</v>
      </c>
      <c r="K24" s="318">
        <v>-5095543.41</v>
      </c>
    </row>
    <row r="25" spans="1:11">
      <c r="A25" s="292" t="s">
        <v>691</v>
      </c>
      <c r="B25" s="329">
        <v>0</v>
      </c>
      <c r="C25" s="329">
        <v>0</v>
      </c>
      <c r="D25" s="329">
        <v>0</v>
      </c>
      <c r="E25" s="329">
        <v>0</v>
      </c>
      <c r="F25" s="329">
        <v>0</v>
      </c>
      <c r="G25" s="329">
        <v>0</v>
      </c>
      <c r="H25" s="329">
        <v>-2835128.52</v>
      </c>
      <c r="I25" s="329">
        <v>-2835128.52</v>
      </c>
      <c r="J25" s="330">
        <v>0</v>
      </c>
      <c r="K25" s="318">
        <v>-2835128.52</v>
      </c>
    </row>
    <row r="26" spans="1:11">
      <c r="A26" s="292" t="s">
        <v>700</v>
      </c>
      <c r="B26" s="329">
        <v>-2141062.4700000002</v>
      </c>
      <c r="C26" s="329">
        <v>-163579.47</v>
      </c>
      <c r="D26" s="329">
        <v>-2304641.94</v>
      </c>
      <c r="E26" s="329">
        <v>0</v>
      </c>
      <c r="F26" s="329">
        <v>-2304641.94</v>
      </c>
      <c r="G26" s="329">
        <v>-2304641.94</v>
      </c>
      <c r="H26" s="329">
        <v>-1683964</v>
      </c>
      <c r="I26" s="329">
        <v>-1683964</v>
      </c>
      <c r="J26" s="330">
        <v>-1977483</v>
      </c>
      <c r="K26" s="318">
        <v>-1683964</v>
      </c>
    </row>
    <row r="27" spans="1:11">
      <c r="A27" s="292" t="s">
        <v>696</v>
      </c>
      <c r="B27" s="329">
        <v>-5190436.45</v>
      </c>
      <c r="C27" s="329">
        <v>-519436.56</v>
      </c>
      <c r="D27" s="329">
        <v>-5709873.0099999998</v>
      </c>
      <c r="E27" s="329">
        <v>0</v>
      </c>
      <c r="F27" s="329">
        <v>-5709873.0099999998</v>
      </c>
      <c r="G27" s="329">
        <v>-5709873.0099999998</v>
      </c>
      <c r="H27" s="329">
        <v>-5899891.9000000004</v>
      </c>
      <c r="I27" s="329">
        <v>-5899891.9000000004</v>
      </c>
      <c r="J27" s="330">
        <v>-34590372.970000006</v>
      </c>
      <c r="K27" s="318">
        <v>-8733449.8900000006</v>
      </c>
    </row>
    <row r="28" spans="1:11">
      <c r="A28" s="292" t="s">
        <v>785</v>
      </c>
      <c r="B28" s="329">
        <v>0</v>
      </c>
      <c r="C28" s="329">
        <v>0</v>
      </c>
      <c r="D28" s="329">
        <v>0</v>
      </c>
      <c r="E28" s="329">
        <v>-4790760</v>
      </c>
      <c r="F28" s="329">
        <v>-4790760</v>
      </c>
      <c r="G28" s="329">
        <v>-4790760</v>
      </c>
      <c r="H28" s="329">
        <v>0</v>
      </c>
      <c r="I28" s="329">
        <v>0</v>
      </c>
      <c r="J28" s="330">
        <v>-5006515</v>
      </c>
    </row>
    <row r="29" spans="1:11">
      <c r="A29" s="292" t="s">
        <v>698</v>
      </c>
      <c r="B29" s="329">
        <v>-97820859.659999996</v>
      </c>
      <c r="C29" s="329">
        <v>-11971122.07</v>
      </c>
      <c r="D29" s="329">
        <v>-109791981.73</v>
      </c>
      <c r="E29" s="329">
        <v>4790760</v>
      </c>
      <c r="F29" s="329">
        <v>-105001221.73</v>
      </c>
      <c r="G29" s="329">
        <v>-105001221.73</v>
      </c>
      <c r="H29" s="329">
        <v>-99692196.519999996</v>
      </c>
      <c r="I29" s="329">
        <v>-99692196.519999996</v>
      </c>
      <c r="J29" s="330">
        <v>-122677061.61</v>
      </c>
      <c r="K29" s="318">
        <v>-57545767.920000002</v>
      </c>
    </row>
    <row r="30" spans="1:11">
      <c r="A30" s="292" t="s">
        <v>692</v>
      </c>
      <c r="B30" s="329">
        <v>-11424886.210000001</v>
      </c>
      <c r="C30" s="329">
        <v>-11015614.66</v>
      </c>
      <c r="D30" s="329">
        <v>-22440500.870000001</v>
      </c>
      <c r="E30" s="329">
        <v>0</v>
      </c>
      <c r="F30" s="329">
        <v>-22440500.870000001</v>
      </c>
      <c r="G30" s="329">
        <v>-22440500.870000001</v>
      </c>
      <c r="H30" s="329">
        <v>0</v>
      </c>
      <c r="I30" s="329">
        <v>0</v>
      </c>
      <c r="J30" s="330">
        <v>-8749429.6699999999</v>
      </c>
      <c r="K30" s="318">
        <v>-7086169.7400000002</v>
      </c>
    </row>
    <row r="31" spans="1:11">
      <c r="A31" s="292" t="s">
        <v>789</v>
      </c>
      <c r="B31" s="329">
        <v>-2582840.4</v>
      </c>
      <c r="C31" s="329">
        <v>2582840.4</v>
      </c>
      <c r="D31" s="329">
        <v>0</v>
      </c>
      <c r="E31" s="329">
        <v>0</v>
      </c>
      <c r="F31" s="329">
        <v>0</v>
      </c>
      <c r="G31" s="329">
        <v>0</v>
      </c>
      <c r="H31" s="329">
        <v>0</v>
      </c>
      <c r="I31" s="329">
        <v>0</v>
      </c>
      <c r="J31" s="330">
        <v>0</v>
      </c>
      <c r="K31" s="318">
        <v>0</v>
      </c>
    </row>
    <row r="32" spans="1:11">
      <c r="A32" s="292" t="s">
        <v>711</v>
      </c>
      <c r="B32" s="329">
        <v>-301521.56</v>
      </c>
      <c r="C32" s="329">
        <v>0</v>
      </c>
      <c r="D32" s="329">
        <v>-301521.56</v>
      </c>
      <c r="E32" s="329">
        <v>0</v>
      </c>
      <c r="F32" s="329">
        <v>-301521.56</v>
      </c>
      <c r="G32" s="329">
        <v>-301521.56</v>
      </c>
      <c r="H32" s="329">
        <v>-126285267.7</v>
      </c>
      <c r="I32" s="329">
        <v>-126285267.7</v>
      </c>
      <c r="J32" s="330">
        <v>-32128198.959999997</v>
      </c>
      <c r="K32" s="318">
        <v>-480602.4</v>
      </c>
    </row>
    <row r="33" spans="1:11">
      <c r="A33" s="292" t="s">
        <v>713</v>
      </c>
      <c r="B33" s="329">
        <v>0</v>
      </c>
      <c r="C33" s="329">
        <v>0</v>
      </c>
      <c r="D33" s="329">
        <v>0</v>
      </c>
      <c r="E33" s="329">
        <v>0</v>
      </c>
      <c r="F33" s="329">
        <v>0</v>
      </c>
      <c r="G33" s="329">
        <v>0</v>
      </c>
      <c r="H33" s="329">
        <v>0</v>
      </c>
      <c r="I33" s="329">
        <v>0</v>
      </c>
      <c r="J33" s="330">
        <v>0</v>
      </c>
      <c r="K33" s="320">
        <v>0</v>
      </c>
    </row>
    <row r="34" spans="1:11">
      <c r="A34" s="292" t="s">
        <v>707</v>
      </c>
      <c r="B34" s="329">
        <v>-37493565.649999999</v>
      </c>
      <c r="C34" s="329">
        <v>0</v>
      </c>
      <c r="D34" s="329">
        <v>-37493565.649999999</v>
      </c>
      <c r="E34" s="329">
        <v>0</v>
      </c>
      <c r="F34" s="329">
        <v>-37493565.649999999</v>
      </c>
      <c r="G34" s="329">
        <v>-37493565.649999999</v>
      </c>
      <c r="H34" s="329">
        <v>-15466084.359999999</v>
      </c>
      <c r="I34" s="329">
        <v>-15466084.359999999</v>
      </c>
      <c r="J34" s="330">
        <v>-27378353.199999999</v>
      </c>
      <c r="K34" s="318">
        <v>-6868795.2300000004</v>
      </c>
    </row>
    <row r="35" spans="1:11">
      <c r="A35" s="292" t="s">
        <v>710</v>
      </c>
      <c r="B35" s="329">
        <v>-781104869.25</v>
      </c>
      <c r="C35" s="329">
        <v>0</v>
      </c>
      <c r="D35" s="329">
        <v>-781104869.25</v>
      </c>
      <c r="E35" s="329">
        <v>316757696.30000001</v>
      </c>
      <c r="F35" s="329">
        <v>-464347172.94999999</v>
      </c>
      <c r="G35" s="329">
        <v>-464347172.94999999</v>
      </c>
      <c r="H35" s="329">
        <v>-330952694.54000002</v>
      </c>
      <c r="I35" s="329">
        <v>-330952694.54000002</v>
      </c>
      <c r="J35" s="330">
        <v>-165585286.5</v>
      </c>
      <c r="K35" s="318">
        <v>-215878283.22</v>
      </c>
    </row>
    <row r="36" spans="1:11">
      <c r="A36" s="292" t="s">
        <v>709</v>
      </c>
      <c r="B36" s="329">
        <v>0</v>
      </c>
      <c r="C36" s="329">
        <v>0</v>
      </c>
      <c r="D36" s="329">
        <v>0</v>
      </c>
      <c r="E36" s="329">
        <v>-316757696.30000001</v>
      </c>
      <c r="F36" s="329">
        <v>-316757696.30000001</v>
      </c>
      <c r="G36" s="329">
        <v>-316757696.30000001</v>
      </c>
      <c r="H36" s="329">
        <v>0</v>
      </c>
      <c r="I36" s="329">
        <v>0</v>
      </c>
      <c r="J36" s="330">
        <v>-486102839.27999997</v>
      </c>
      <c r="K36" s="304">
        <v>-32287228.960000001</v>
      </c>
    </row>
    <row r="37" spans="1:11">
      <c r="A37" s="292" t="s">
        <v>1200</v>
      </c>
      <c r="B37" s="331">
        <v>-41965645</v>
      </c>
      <c r="C37" s="331">
        <v>0</v>
      </c>
      <c r="D37" s="331">
        <v>-41965645</v>
      </c>
      <c r="E37" s="331">
        <v>0</v>
      </c>
      <c r="F37" s="331">
        <v>-41965645</v>
      </c>
      <c r="G37" s="331">
        <v>-41965645</v>
      </c>
      <c r="H37" s="331">
        <v>0</v>
      </c>
      <c r="I37" s="331">
        <v>0</v>
      </c>
      <c r="J37" s="332">
        <v>0</v>
      </c>
      <c r="K37" s="304">
        <v>-352450681.29000002</v>
      </c>
    </row>
    <row r="38" spans="1:11">
      <c r="A38" s="292" t="s">
        <v>352</v>
      </c>
      <c r="B38" s="331">
        <v>-1010932775.98</v>
      </c>
      <c r="C38" s="331">
        <v>-21086912.359999999</v>
      </c>
      <c r="D38" s="331">
        <v>-1032019688.34</v>
      </c>
      <c r="E38" s="331">
        <v>0</v>
      </c>
      <c r="F38" s="331">
        <v>-1032019688.34</v>
      </c>
      <c r="G38" s="331">
        <v>-1032019688.34</v>
      </c>
      <c r="H38" s="331">
        <v>-600608270.98000002</v>
      </c>
      <c r="I38" s="331">
        <v>-600608270.98000002</v>
      </c>
      <c r="J38" s="332">
        <v>-1065581930.92</v>
      </c>
    </row>
    <row r="39" spans="1:11">
      <c r="A39" s="292"/>
      <c r="B39" s="329"/>
      <c r="C39" s="329"/>
      <c r="D39" s="329"/>
      <c r="E39" s="329"/>
      <c r="F39" s="329"/>
      <c r="G39" s="329"/>
      <c r="H39" s="329"/>
      <c r="I39" s="329"/>
      <c r="J39" s="330"/>
      <c r="K39" s="318">
        <v>-193000000</v>
      </c>
    </row>
    <row r="40" spans="1:11">
      <c r="A40" s="292" t="s">
        <v>715</v>
      </c>
      <c r="B40" s="329">
        <v>-370000000</v>
      </c>
      <c r="C40" s="329">
        <v>0</v>
      </c>
      <c r="D40" s="329">
        <v>-370000000</v>
      </c>
      <c r="E40" s="329">
        <v>0</v>
      </c>
      <c r="F40" s="329">
        <v>-370000000</v>
      </c>
      <c r="G40" s="329">
        <v>-370000000</v>
      </c>
      <c r="H40" s="329">
        <v>-193000000</v>
      </c>
      <c r="I40" s="329">
        <v>-193000000</v>
      </c>
      <c r="J40" s="330">
        <v>-292180000</v>
      </c>
      <c r="K40" s="318">
        <v>-2304363</v>
      </c>
    </row>
    <row r="41" spans="1:11">
      <c r="A41" s="292" t="s">
        <v>717</v>
      </c>
      <c r="B41" s="329">
        <v>-2304363</v>
      </c>
      <c r="C41" s="329">
        <v>0</v>
      </c>
      <c r="D41" s="329">
        <v>-2304363</v>
      </c>
      <c r="E41" s="329">
        <v>0</v>
      </c>
      <c r="F41" s="329">
        <v>-2304363</v>
      </c>
      <c r="G41" s="329">
        <v>-2304363</v>
      </c>
      <c r="H41" s="329">
        <v>-2304363</v>
      </c>
      <c r="I41" s="329">
        <v>-2304363</v>
      </c>
      <c r="J41" s="330">
        <v>-2304363</v>
      </c>
      <c r="K41" s="321">
        <v>-156552835.03999999</v>
      </c>
    </row>
    <row r="42" spans="1:11" s="311" customFormat="1">
      <c r="A42" s="310" t="s">
        <v>720</v>
      </c>
      <c r="B42" s="329">
        <v>-147191904.09</v>
      </c>
      <c r="C42" s="329">
        <v>13923114.549999997</v>
      </c>
      <c r="D42" s="329">
        <v>-133268789.53999999</v>
      </c>
      <c r="E42" s="329">
        <v>0</v>
      </c>
      <c r="F42" s="329">
        <v>-133268789.53999999</v>
      </c>
      <c r="G42" s="329">
        <v>-75233056.159999996</v>
      </c>
      <c r="H42" s="329">
        <v>-175503128.72999999</v>
      </c>
      <c r="I42" s="329">
        <v>-166325264.97999999</v>
      </c>
      <c r="J42" s="330">
        <v>-166408852.97999999</v>
      </c>
      <c r="K42" s="322">
        <v>-5388697.4400000004</v>
      </c>
    </row>
    <row r="43" spans="1:11" s="311" customFormat="1">
      <c r="A43" s="310" t="s">
        <v>721</v>
      </c>
      <c r="B43" s="331">
        <v>-84688219.810000002</v>
      </c>
      <c r="C43" s="331">
        <v>6380896.9500000002</v>
      </c>
      <c r="D43" s="331">
        <v>-78307322.859999999</v>
      </c>
      <c r="E43" s="331">
        <v>0</v>
      </c>
      <c r="F43" s="331">
        <v>-78307322.859999999</v>
      </c>
      <c r="G43" s="331">
        <v>-136343056.24000001</v>
      </c>
      <c r="H43" s="331">
        <v>-29170366.460000001</v>
      </c>
      <c r="I43" s="331">
        <v>-38348230.210000001</v>
      </c>
      <c r="J43" s="332">
        <v>-73207791.180000007</v>
      </c>
      <c r="K43" s="321">
        <v>26000000</v>
      </c>
    </row>
    <row r="44" spans="1:11" s="311" customFormat="1">
      <c r="A44" s="310" t="s">
        <v>723</v>
      </c>
      <c r="B44" s="329">
        <v>57099417</v>
      </c>
      <c r="C44" s="329">
        <v>-2854971</v>
      </c>
      <c r="D44" s="329">
        <v>54244446</v>
      </c>
      <c r="E44" s="329">
        <v>0</v>
      </c>
      <c r="F44" s="329">
        <v>54244446</v>
      </c>
      <c r="G44" s="329">
        <v>54244446</v>
      </c>
      <c r="H44" s="329">
        <v>26000000</v>
      </c>
      <c r="I44" s="329">
        <v>26000000</v>
      </c>
      <c r="J44" s="330">
        <v>161300000</v>
      </c>
      <c r="K44" s="318">
        <v>-5000000</v>
      </c>
    </row>
    <row r="45" spans="1:11" s="311" customFormat="1">
      <c r="A45" s="310" t="s">
        <v>719</v>
      </c>
      <c r="B45" s="329">
        <v>-13654971</v>
      </c>
      <c r="C45" s="329">
        <v>-145029</v>
      </c>
      <c r="D45" s="329">
        <v>-13800000</v>
      </c>
      <c r="E45" s="329">
        <v>0</v>
      </c>
      <c r="F45" s="329">
        <v>-13800000</v>
      </c>
      <c r="G45" s="329">
        <v>-13800000</v>
      </c>
      <c r="H45" s="329">
        <v>-5000000</v>
      </c>
      <c r="I45" s="329">
        <v>-5000000</v>
      </c>
      <c r="J45" s="330">
        <v>-10800000</v>
      </c>
      <c r="K45"/>
    </row>
    <row r="46" spans="1:11">
      <c r="A46" s="292" t="s">
        <v>725</v>
      </c>
      <c r="B46" s="331">
        <v>-560740040.89999998</v>
      </c>
      <c r="C46" s="331">
        <v>17304011.5</v>
      </c>
      <c r="D46" s="331">
        <v>-543436029.39999998</v>
      </c>
      <c r="E46" s="331">
        <v>0</v>
      </c>
      <c r="F46" s="331">
        <v>-543436029.39999998</v>
      </c>
      <c r="G46" s="331">
        <v>-543436029.39999998</v>
      </c>
      <c r="H46" s="331">
        <v>-378977858.19</v>
      </c>
      <c r="I46" s="331">
        <v>-378977858.19</v>
      </c>
      <c r="J46" s="332">
        <v>-383601007.16000003</v>
      </c>
      <c r="K46" s="304">
        <v>-336245895.48000002</v>
      </c>
    </row>
    <row r="47" spans="1:11">
      <c r="A47" s="292"/>
      <c r="B47" s="329"/>
      <c r="C47" s="329"/>
      <c r="D47" s="329"/>
      <c r="E47" s="329"/>
      <c r="F47" s="329"/>
      <c r="G47" s="329"/>
      <c r="H47" s="329"/>
      <c r="I47" s="329"/>
      <c r="J47" s="330"/>
    </row>
    <row r="48" spans="1:11" ht="13.5" thickBot="1">
      <c r="A48" s="292" t="s">
        <v>726</v>
      </c>
      <c r="B48" s="333">
        <v>-1571672816.8800001</v>
      </c>
      <c r="C48" s="333">
        <v>-3782900.86</v>
      </c>
      <c r="D48" s="333">
        <v>-1575455717.74</v>
      </c>
      <c r="E48" s="333">
        <v>0</v>
      </c>
      <c r="F48" s="333">
        <v>-1575455717.74</v>
      </c>
      <c r="G48" s="333">
        <v>-1575455717.74</v>
      </c>
      <c r="H48" s="333">
        <v>-979586129.16999996</v>
      </c>
      <c r="I48" s="333">
        <v>-979586129.16999996</v>
      </c>
      <c r="J48" s="334">
        <v>-1449182938.0799999</v>
      </c>
      <c r="K48" s="319">
        <v>-688696576.76999998</v>
      </c>
    </row>
    <row r="49" spans="1:11" ht="13.5" thickTop="1">
      <c r="A49" s="292"/>
      <c r="B49" s="329"/>
      <c r="C49" s="329"/>
      <c r="D49" s="329"/>
      <c r="E49" s="329"/>
      <c r="F49" s="329"/>
      <c r="G49" s="329"/>
      <c r="H49" s="329"/>
      <c r="I49" s="329"/>
      <c r="J49" s="330"/>
      <c r="K49" s="318"/>
    </row>
    <row r="50" spans="1:11">
      <c r="A50" s="292" t="s">
        <v>772</v>
      </c>
      <c r="B50" s="329">
        <v>-365237299.94</v>
      </c>
      <c r="C50" s="329">
        <v>12606612.699999999</v>
      </c>
      <c r="D50" s="329">
        <v>-352630687.24000001</v>
      </c>
      <c r="E50" s="329">
        <v>0</v>
      </c>
      <c r="F50" s="329">
        <v>-352630687.24000001</v>
      </c>
      <c r="G50" s="329">
        <v>-630598964.50999999</v>
      </c>
      <c r="H50" s="329">
        <v>-114420071.81999999</v>
      </c>
      <c r="I50" s="329">
        <v>-149510071.81999999</v>
      </c>
      <c r="J50" s="330">
        <v>-408233209.94999999</v>
      </c>
      <c r="K50" s="318">
        <v>-159026019.74000001</v>
      </c>
    </row>
    <row r="51" spans="1:11">
      <c r="A51" s="292" t="s">
        <v>773</v>
      </c>
      <c r="B51" s="331">
        <v>-1409898.22</v>
      </c>
      <c r="C51" s="331">
        <v>286.04000000000002</v>
      </c>
      <c r="D51" s="331">
        <v>-1409612.18</v>
      </c>
      <c r="E51" s="331">
        <v>200840</v>
      </c>
      <c r="F51" s="331">
        <v>-1208772.18</v>
      </c>
      <c r="G51" s="331">
        <v>-2133199.39</v>
      </c>
      <c r="H51" s="331">
        <v>-264238.76</v>
      </c>
      <c r="I51" s="331">
        <v>-643581.26</v>
      </c>
      <c r="J51" s="332">
        <v>-2035973.05</v>
      </c>
      <c r="K51" s="304">
        <v>-507272.94</v>
      </c>
    </row>
    <row r="52" spans="1:11">
      <c r="A52" s="292" t="s">
        <v>774</v>
      </c>
      <c r="B52" s="331">
        <v>-366647198.16000003</v>
      </c>
      <c r="C52" s="331">
        <v>12606898.74</v>
      </c>
      <c r="D52" s="331">
        <v>-354040299.42000002</v>
      </c>
      <c r="E52" s="331">
        <v>200840</v>
      </c>
      <c r="F52" s="331">
        <v>-353839459.42000002</v>
      </c>
      <c r="G52" s="331">
        <v>-632732163.89999998</v>
      </c>
      <c r="H52" s="331">
        <v>-114684310.58</v>
      </c>
      <c r="I52" s="331">
        <v>-150153653.08000001</v>
      </c>
      <c r="J52" s="332">
        <v>-410269183</v>
      </c>
      <c r="K52" s="304">
        <v>-159533292.68000001</v>
      </c>
    </row>
    <row r="53" spans="1:11">
      <c r="A53" s="292"/>
      <c r="B53" s="329"/>
      <c r="C53" s="329"/>
      <c r="D53" s="329"/>
      <c r="E53" s="329"/>
      <c r="F53" s="329"/>
      <c r="G53" s="329"/>
      <c r="H53" s="329"/>
      <c r="I53" s="329"/>
      <c r="J53" s="330"/>
      <c r="K53" s="318"/>
    </row>
    <row r="54" spans="1:11">
      <c r="A54" s="292" t="s">
        <v>775</v>
      </c>
      <c r="B54" s="329">
        <v>240349485.18000001</v>
      </c>
      <c r="C54" s="329">
        <v>-9096380.5999999996</v>
      </c>
      <c r="D54" s="329">
        <v>231253104.58000001</v>
      </c>
      <c r="E54" s="329">
        <v>0</v>
      </c>
      <c r="F54" s="329">
        <v>231253104.58000001</v>
      </c>
      <c r="G54" s="329">
        <v>414871058.94</v>
      </c>
      <c r="H54" s="329">
        <v>64661367.600000001</v>
      </c>
      <c r="I54" s="329">
        <v>85819839.120000005</v>
      </c>
      <c r="J54" s="330">
        <v>259434206.16</v>
      </c>
      <c r="K54" s="318">
        <v>93744927.140000001</v>
      </c>
    </row>
    <row r="55" spans="1:11">
      <c r="A55" s="292" t="s">
        <v>776</v>
      </c>
      <c r="B55" s="331">
        <v>18421011.850000001</v>
      </c>
      <c r="C55" s="331">
        <v>855283.35</v>
      </c>
      <c r="D55" s="331">
        <v>19276295.199999988</v>
      </c>
      <c r="E55" s="331">
        <v>-200840</v>
      </c>
      <c r="F55" s="331">
        <v>19075455.199999992</v>
      </c>
      <c r="G55" s="331">
        <v>36625458.960000016</v>
      </c>
      <c r="H55" s="331">
        <v>14673176.66</v>
      </c>
      <c r="I55" s="331">
        <v>25230159.06000001</v>
      </c>
      <c r="J55" s="332">
        <v>73067851.960000008</v>
      </c>
      <c r="K55" s="304">
        <v>47299778.659999996</v>
      </c>
    </row>
    <row r="56" spans="1:11">
      <c r="A56" s="292" t="s">
        <v>777</v>
      </c>
      <c r="B56" s="331">
        <v>258770497.03</v>
      </c>
      <c r="C56" s="331">
        <v>-8241097.25</v>
      </c>
      <c r="D56" s="331">
        <v>250529399.78</v>
      </c>
      <c r="E56" s="331">
        <v>-200840</v>
      </c>
      <c r="F56" s="331">
        <v>250328559.78</v>
      </c>
      <c r="G56" s="331">
        <v>451496517.89999998</v>
      </c>
      <c r="H56" s="331">
        <v>79334544.260000005</v>
      </c>
      <c r="I56" s="331">
        <v>111049998.18000001</v>
      </c>
      <c r="J56" s="332">
        <v>332502058.12</v>
      </c>
      <c r="K56" s="304">
        <v>141044705.80000001</v>
      </c>
    </row>
    <row r="57" spans="1:11">
      <c r="A57" s="292"/>
      <c r="B57" s="329"/>
      <c r="C57" s="329"/>
      <c r="D57" s="329"/>
      <c r="E57" s="329"/>
      <c r="F57" s="329"/>
      <c r="G57" s="329"/>
      <c r="H57" s="329"/>
      <c r="I57" s="329"/>
      <c r="J57" s="330"/>
      <c r="K57" s="318"/>
    </row>
    <row r="58" spans="1:11">
      <c r="A58" s="292" t="s">
        <v>778</v>
      </c>
      <c r="B58" s="331">
        <v>-107876701.13</v>
      </c>
      <c r="C58" s="331">
        <v>4365801.49</v>
      </c>
      <c r="D58" s="331">
        <v>-103510899.64</v>
      </c>
      <c r="E58" s="331">
        <v>0</v>
      </c>
      <c r="F58" s="331">
        <v>-103510899.64</v>
      </c>
      <c r="G58" s="331">
        <v>-181235646</v>
      </c>
      <c r="H58" s="331">
        <v>-35349766.32</v>
      </c>
      <c r="I58" s="331">
        <v>-39103654.899999999</v>
      </c>
      <c r="J58" s="332">
        <v>-77767124.879999995</v>
      </c>
      <c r="K58" s="304">
        <v>-18488586.879999999</v>
      </c>
    </row>
    <row r="59" spans="1:11">
      <c r="A59" s="292"/>
      <c r="B59" s="329"/>
      <c r="C59" s="329"/>
      <c r="D59" s="329"/>
      <c r="E59" s="329"/>
      <c r="F59" s="329"/>
      <c r="G59" s="329"/>
      <c r="H59" s="329"/>
      <c r="I59" s="329"/>
      <c r="J59" s="330"/>
    </row>
    <row r="60" spans="1:11">
      <c r="A60" s="292" t="s">
        <v>779</v>
      </c>
      <c r="B60" s="329">
        <v>6501042.7100000009</v>
      </c>
      <c r="C60" s="329">
        <v>1055373.1399999999</v>
      </c>
      <c r="D60" s="329">
        <v>7556415.8500000006</v>
      </c>
      <c r="E60" s="329">
        <v>0</v>
      </c>
      <c r="F60" s="329">
        <v>7556415.8500000006</v>
      </c>
      <c r="G60" s="329">
        <v>15267709.220000001</v>
      </c>
      <c r="H60" s="329">
        <v>911668.09</v>
      </c>
      <c r="I60" s="329">
        <v>1728697.41</v>
      </c>
      <c r="J60" s="330">
        <v>4302084.7300000004</v>
      </c>
      <c r="K60" s="318">
        <v>3968051.15</v>
      </c>
    </row>
    <row r="61" spans="1:11">
      <c r="A61" s="292" t="s">
        <v>656</v>
      </c>
      <c r="B61" s="331">
        <v>16687438.609999999</v>
      </c>
      <c r="C61" s="331">
        <v>959722.32</v>
      </c>
      <c r="D61" s="331">
        <v>17647160.93</v>
      </c>
      <c r="E61" s="331">
        <v>0</v>
      </c>
      <c r="F61" s="331">
        <v>17647160.93</v>
      </c>
      <c r="G61" s="331">
        <v>29624880.539999999</v>
      </c>
      <c r="H61" s="331">
        <v>5267731.7699999996</v>
      </c>
      <c r="I61" s="331">
        <v>-973272.72</v>
      </c>
      <c r="J61" s="332">
        <v>257248.97</v>
      </c>
      <c r="K61" s="304">
        <v>9131838.2899999991</v>
      </c>
    </row>
    <row r="62" spans="1:11">
      <c r="A62" s="292"/>
      <c r="B62" s="329"/>
      <c r="C62" s="329"/>
      <c r="D62" s="329"/>
      <c r="E62" s="329"/>
      <c r="F62" s="329"/>
      <c r="G62" s="329"/>
      <c r="H62" s="329"/>
      <c r="I62" s="329"/>
      <c r="J62" s="330"/>
      <c r="K62" s="318"/>
    </row>
    <row r="63" spans="1:11" ht="13.5" thickBot="1">
      <c r="A63" s="292" t="s">
        <v>721</v>
      </c>
      <c r="B63" s="333">
        <v>-84688219.810000002</v>
      </c>
      <c r="C63" s="333">
        <v>6380896.9500000002</v>
      </c>
      <c r="D63" s="333">
        <v>-78307322.859999999</v>
      </c>
      <c r="E63" s="333">
        <v>0</v>
      </c>
      <c r="F63" s="333">
        <v>-78307322.859999999</v>
      </c>
      <c r="G63" s="333">
        <v>-136343056.24000001</v>
      </c>
      <c r="H63" s="333">
        <v>-29170366.460000001</v>
      </c>
      <c r="I63" s="333">
        <v>-38348230.210000001</v>
      </c>
      <c r="J63" s="334">
        <v>-73207791.180000007</v>
      </c>
      <c r="K63" s="319">
        <v>-5388697.4400000004</v>
      </c>
    </row>
    <row r="64" spans="1:11" ht="13.5" thickTop="1">
      <c r="A64" s="292"/>
      <c r="B64" s="276"/>
      <c r="C64" s="276"/>
      <c r="D64" s="276"/>
      <c r="E64" s="276"/>
      <c r="F64" s="276"/>
      <c r="G64" s="276"/>
      <c r="H64" s="276"/>
      <c r="I64" s="276"/>
      <c r="J64" s="303"/>
    </row>
    <row r="65" spans="1:10" ht="13.5" thickBot="1">
      <c r="A65" s="293"/>
      <c r="B65" s="314"/>
      <c r="C65" s="314"/>
      <c r="D65" s="314"/>
      <c r="E65" s="314"/>
      <c r="F65" s="314"/>
      <c r="G65" s="314"/>
      <c r="H65" s="314"/>
      <c r="I65" s="314"/>
      <c r="J65" s="315"/>
    </row>
    <row r="66" spans="1:10" ht="13.5" thickTop="1">
      <c r="A66" s="294"/>
      <c r="B66" s="295"/>
      <c r="C66" s="295"/>
      <c r="D66" s="295"/>
      <c r="E66" s="295"/>
      <c r="F66" s="295"/>
      <c r="G66" s="295"/>
      <c r="H66" s="295"/>
      <c r="I66" s="295"/>
      <c r="J66" s="295"/>
    </row>
    <row r="67" spans="1:10">
      <c r="A67" s="294"/>
      <c r="B67" s="295"/>
      <c r="C67" s="295"/>
      <c r="D67" s="295"/>
      <c r="E67" s="295"/>
      <c r="F67" s="295"/>
      <c r="G67" s="295">
        <f>G58+G60</f>
        <v>-165967936.78</v>
      </c>
      <c r="H67" s="295"/>
      <c r="I67" s="295"/>
      <c r="J67" s="295"/>
    </row>
    <row r="68" spans="1:10">
      <c r="A68" s="294"/>
      <c r="B68" s="295"/>
      <c r="C68" s="295"/>
      <c r="D68" s="295"/>
      <c r="E68" s="295"/>
      <c r="F68" s="295"/>
      <c r="G68" s="295">
        <f>'TB by Account '!L512+'TB by Account '!L513</f>
        <v>28530414.870000001</v>
      </c>
      <c r="H68" s="295"/>
      <c r="I68" s="295"/>
      <c r="J68" s="295"/>
    </row>
    <row r="69" spans="1:10">
      <c r="A69" s="294"/>
      <c r="B69" s="295"/>
      <c r="C69" s="295"/>
      <c r="D69" s="295"/>
      <c r="E69" s="295"/>
      <c r="F69" s="295"/>
      <c r="G69" s="295">
        <f>SUM(G67:G68)</f>
        <v>-137437521.91</v>
      </c>
      <c r="H69" s="295"/>
      <c r="I69" s="295"/>
      <c r="J69" s="295"/>
    </row>
    <row r="70" spans="1:10">
      <c r="A70" s="294"/>
      <c r="B70" s="295"/>
      <c r="C70" s="295"/>
      <c r="D70" s="295"/>
      <c r="E70" s="295"/>
      <c r="F70" s="295"/>
      <c r="G70" s="295"/>
      <c r="H70" s="295"/>
      <c r="I70" s="295"/>
      <c r="J70" s="295"/>
    </row>
    <row r="71" spans="1:10">
      <c r="A71" s="294"/>
      <c r="B71" s="295"/>
      <c r="C71" s="295"/>
      <c r="D71" s="295"/>
      <c r="E71" s="295"/>
      <c r="F71" s="295"/>
      <c r="G71" s="295"/>
      <c r="H71" s="295"/>
      <c r="I71" s="295"/>
      <c r="J71" s="295"/>
    </row>
    <row r="72" spans="1:10">
      <c r="A72" s="294"/>
      <c r="B72" s="295"/>
      <c r="C72" s="295"/>
      <c r="D72" s="295"/>
      <c r="E72" s="295"/>
      <c r="F72" s="295"/>
      <c r="G72" s="295"/>
      <c r="H72" s="295"/>
      <c r="I72" s="295"/>
      <c r="J72" s="295"/>
    </row>
    <row r="73" spans="1:10">
      <c r="A73" s="294"/>
      <c r="B73" s="295"/>
      <c r="C73" s="295"/>
      <c r="D73" s="295"/>
      <c r="E73" s="295"/>
      <c r="F73" s="295"/>
      <c r="G73" s="295"/>
      <c r="H73" s="295"/>
      <c r="I73" s="295"/>
      <c r="J73" s="295"/>
    </row>
    <row r="74" spans="1:10">
      <c r="A74" s="294"/>
      <c r="B74" s="295"/>
      <c r="C74" s="295"/>
      <c r="D74" s="295"/>
      <c r="E74" s="295"/>
      <c r="F74" s="295"/>
      <c r="G74" s="295"/>
      <c r="H74" s="295"/>
      <c r="I74" s="295"/>
      <c r="J74" s="295"/>
    </row>
    <row r="75" spans="1:10">
      <c r="A75" s="294"/>
      <c r="B75" s="295"/>
      <c r="C75" s="295"/>
      <c r="D75" s="295"/>
      <c r="E75" s="295"/>
      <c r="F75" s="295"/>
      <c r="G75" s="295"/>
      <c r="H75" s="295"/>
      <c r="I75" s="295"/>
      <c r="J75" s="295"/>
    </row>
    <row r="76" spans="1:10">
      <c r="A76" s="294"/>
      <c r="B76" s="295"/>
      <c r="C76" s="295"/>
      <c r="D76" s="295"/>
      <c r="E76" s="295"/>
      <c r="F76" s="295"/>
      <c r="G76" s="295"/>
      <c r="H76" s="295"/>
      <c r="I76" s="295"/>
      <c r="J76" s="295"/>
    </row>
    <row r="77" spans="1:10">
      <c r="A77" s="294"/>
      <c r="B77" s="295"/>
      <c r="C77" s="295"/>
      <c r="D77" s="295"/>
      <c r="E77" s="295"/>
      <c r="F77" s="295"/>
      <c r="G77" s="295"/>
      <c r="H77" s="295"/>
      <c r="I77" s="295"/>
      <c r="J77" s="295"/>
    </row>
    <row r="78" spans="1:10">
      <c r="A78" s="294"/>
      <c r="B78" s="295"/>
      <c r="C78" s="295"/>
      <c r="D78" s="295"/>
      <c r="E78" s="295"/>
      <c r="F78" s="295"/>
      <c r="G78" s="295"/>
      <c r="H78" s="295"/>
      <c r="I78" s="295"/>
      <c r="J78" s="295"/>
    </row>
    <row r="79" spans="1:10">
      <c r="A79" s="294"/>
      <c r="B79" s="295"/>
      <c r="C79" s="295"/>
      <c r="D79" s="295"/>
      <c r="E79" s="295"/>
      <c r="F79" s="295"/>
      <c r="G79" s="295"/>
      <c r="H79" s="295"/>
      <c r="I79" s="295"/>
      <c r="J79" s="295"/>
    </row>
    <row r="80" spans="1:10">
      <c r="A80" s="296"/>
      <c r="B80" s="295"/>
      <c r="C80" s="295"/>
      <c r="D80" s="295"/>
      <c r="E80" s="295"/>
      <c r="F80" s="295"/>
      <c r="G80" s="295"/>
      <c r="H80" s="295"/>
      <c r="I80" s="295"/>
      <c r="J80" s="295"/>
    </row>
    <row r="81" spans="1:10">
      <c r="A81" s="296"/>
      <c r="B81" s="295"/>
      <c r="C81" s="295"/>
      <c r="D81" s="295"/>
      <c r="E81" s="295"/>
      <c r="F81" s="295"/>
      <c r="G81" s="295"/>
      <c r="H81" s="295"/>
      <c r="I81" s="295"/>
      <c r="J81" s="295"/>
    </row>
    <row r="82" spans="1:10">
      <c r="A82" s="296"/>
      <c r="B82" s="295"/>
      <c r="C82" s="295"/>
      <c r="D82" s="295"/>
      <c r="E82" s="295"/>
      <c r="F82" s="295"/>
      <c r="G82" s="295"/>
      <c r="H82" s="295"/>
      <c r="I82" s="295"/>
      <c r="J82" s="295"/>
    </row>
    <row r="83" spans="1:10">
      <c r="A83" s="296"/>
      <c r="B83" s="295"/>
      <c r="C83" s="295"/>
      <c r="D83" s="295"/>
      <c r="E83" s="295"/>
      <c r="F83" s="295"/>
      <c r="G83" s="295"/>
      <c r="H83" s="295"/>
      <c r="I83" s="295"/>
      <c r="J83" s="295"/>
    </row>
    <row r="84" spans="1:10">
      <c r="A84" s="296"/>
      <c r="B84" s="295"/>
      <c r="C84" s="295"/>
      <c r="D84" s="295"/>
      <c r="E84" s="295"/>
      <c r="F84" s="295"/>
      <c r="G84" s="295"/>
      <c r="H84" s="295"/>
      <c r="I84" s="295"/>
      <c r="J84" s="295"/>
    </row>
    <row r="85" spans="1:10">
      <c r="A85" s="296"/>
      <c r="B85" s="295"/>
      <c r="C85" s="295"/>
      <c r="D85" s="295"/>
      <c r="E85" s="295"/>
      <c r="F85" s="295"/>
      <c r="G85" s="295"/>
      <c r="H85" s="295"/>
      <c r="I85" s="295"/>
      <c r="J85" s="295"/>
    </row>
    <row r="86" spans="1:10">
      <c r="A86" s="296"/>
      <c r="B86" s="295"/>
      <c r="C86" s="295"/>
      <c r="D86" s="295"/>
      <c r="E86" s="295"/>
      <c r="F86" s="295"/>
      <c r="G86" s="295"/>
      <c r="H86" s="295"/>
      <c r="I86" s="295"/>
      <c r="J86" s="295"/>
    </row>
    <row r="87" spans="1:10">
      <c r="A87" s="296"/>
      <c r="B87" s="295"/>
      <c r="C87" s="295"/>
      <c r="D87" s="295"/>
      <c r="E87" s="295"/>
      <c r="F87" s="295"/>
      <c r="G87" s="295"/>
      <c r="H87" s="295"/>
      <c r="I87" s="295"/>
      <c r="J87" s="295"/>
    </row>
    <row r="88" spans="1:10">
      <c r="A88" s="296"/>
      <c r="B88" s="295"/>
      <c r="C88" s="295"/>
      <c r="D88" s="295"/>
      <c r="E88" s="295"/>
      <c r="F88" s="295"/>
      <c r="G88" s="295"/>
      <c r="H88" s="295"/>
      <c r="I88" s="295"/>
      <c r="J88" s="295"/>
    </row>
    <row r="89" spans="1:10">
      <c r="A89" s="296"/>
      <c r="B89" s="295"/>
      <c r="C89" s="295"/>
      <c r="D89" s="295"/>
      <c r="E89" s="295"/>
      <c r="F89" s="295"/>
      <c r="G89" s="295"/>
      <c r="H89" s="295"/>
      <c r="I89" s="295"/>
      <c r="J89" s="295"/>
    </row>
    <row r="90" spans="1:10">
      <c r="A90" s="296"/>
      <c r="B90" s="295"/>
      <c r="C90" s="295"/>
      <c r="D90" s="295"/>
      <c r="E90" s="295"/>
      <c r="F90" s="295"/>
      <c r="G90" s="295"/>
      <c r="H90" s="295"/>
      <c r="I90" s="295"/>
      <c r="J90" s="295"/>
    </row>
    <row r="91" spans="1:10">
      <c r="A91" s="296"/>
      <c r="B91" s="295"/>
      <c r="C91" s="295"/>
      <c r="D91" s="295"/>
      <c r="E91" s="295"/>
      <c r="F91" s="295"/>
      <c r="G91" s="295"/>
      <c r="H91" s="295"/>
      <c r="I91" s="295"/>
      <c r="J91" s="295"/>
    </row>
    <row r="92" spans="1:10">
      <c r="A92" s="296"/>
      <c r="B92" s="295"/>
      <c r="C92" s="295"/>
      <c r="D92" s="295"/>
      <c r="E92" s="295"/>
      <c r="F92" s="295"/>
      <c r="G92" s="295"/>
      <c r="H92" s="295"/>
      <c r="I92" s="295"/>
      <c r="J92" s="295"/>
    </row>
    <row r="93" spans="1:10">
      <c r="A93" s="296"/>
      <c r="B93" s="295"/>
      <c r="C93" s="295"/>
      <c r="D93" s="295"/>
      <c r="E93" s="295"/>
      <c r="F93" s="295"/>
      <c r="G93" s="295"/>
      <c r="H93" s="295"/>
      <c r="I93" s="295"/>
      <c r="J93" s="295"/>
    </row>
    <row r="94" spans="1:10">
      <c r="A94" s="296"/>
      <c r="B94" s="295"/>
      <c r="C94" s="295"/>
      <c r="D94" s="295"/>
      <c r="E94" s="295"/>
      <c r="F94" s="295"/>
      <c r="G94" s="295"/>
      <c r="H94" s="295"/>
      <c r="I94" s="295"/>
      <c r="J94" s="295"/>
    </row>
    <row r="95" spans="1:10">
      <c r="A95" s="296"/>
      <c r="B95" s="295"/>
      <c r="C95" s="295"/>
      <c r="D95" s="295"/>
      <c r="E95" s="295"/>
      <c r="F95" s="295"/>
      <c r="G95" s="295"/>
      <c r="H95" s="295"/>
      <c r="I95" s="295"/>
      <c r="J95" s="295"/>
    </row>
    <row r="96" spans="1:10">
      <c r="A96" s="296"/>
      <c r="B96" s="295"/>
      <c r="C96" s="295"/>
      <c r="D96" s="295"/>
      <c r="E96" s="295"/>
      <c r="F96" s="295"/>
      <c r="G96" s="295"/>
      <c r="H96" s="295"/>
      <c r="I96" s="295"/>
      <c r="J96" s="295"/>
    </row>
    <row r="97" spans="1:10">
      <c r="A97" s="296"/>
      <c r="B97" s="295"/>
      <c r="C97" s="295"/>
      <c r="D97" s="295"/>
      <c r="E97" s="295"/>
      <c r="F97" s="295"/>
      <c r="G97" s="295"/>
      <c r="H97" s="295"/>
      <c r="I97" s="295"/>
      <c r="J97" s="295"/>
    </row>
    <row r="98" spans="1:10">
      <c r="A98" s="296"/>
      <c r="B98" s="295"/>
      <c r="C98" s="295"/>
      <c r="D98" s="295"/>
      <c r="E98" s="295"/>
      <c r="F98" s="295"/>
      <c r="G98" s="295"/>
      <c r="H98" s="295"/>
      <c r="I98" s="295"/>
      <c r="J98" s="295"/>
    </row>
    <row r="99" spans="1:10">
      <c r="A99" s="296"/>
      <c r="B99" s="295"/>
      <c r="C99" s="295"/>
      <c r="D99" s="295"/>
      <c r="E99" s="295"/>
      <c r="F99" s="295"/>
      <c r="G99" s="295"/>
      <c r="H99" s="295"/>
      <c r="I99" s="295"/>
      <c r="J99" s="295"/>
    </row>
    <row r="100" spans="1:10">
      <c r="A100" s="296"/>
      <c r="B100" s="295"/>
      <c r="C100" s="295"/>
      <c r="D100" s="295"/>
      <c r="E100" s="295"/>
      <c r="F100" s="295"/>
      <c r="G100" s="295"/>
      <c r="H100" s="295"/>
      <c r="I100" s="295"/>
      <c r="J100" s="295"/>
    </row>
    <row r="101" spans="1:10">
      <c r="A101" s="296"/>
      <c r="B101" s="295"/>
      <c r="C101" s="295"/>
      <c r="D101" s="295"/>
      <c r="E101" s="295"/>
      <c r="F101" s="295"/>
      <c r="G101" s="295"/>
      <c r="H101" s="295"/>
      <c r="I101" s="295"/>
      <c r="J101" s="295"/>
    </row>
    <row r="102" spans="1:10">
      <c r="A102" s="296"/>
      <c r="B102" s="295"/>
      <c r="C102" s="295"/>
      <c r="D102" s="295"/>
      <c r="E102" s="295"/>
      <c r="F102" s="295"/>
      <c r="G102" s="295"/>
      <c r="H102" s="295"/>
      <c r="I102" s="295"/>
      <c r="J102" s="295"/>
    </row>
    <row r="103" spans="1:10">
      <c r="A103" s="296"/>
      <c r="B103" s="295"/>
      <c r="C103" s="295"/>
      <c r="D103" s="295"/>
      <c r="E103" s="295"/>
      <c r="F103" s="295"/>
      <c r="G103" s="295"/>
      <c r="H103" s="295"/>
      <c r="I103" s="295"/>
      <c r="J103" s="295"/>
    </row>
    <row r="104" spans="1:10">
      <c r="A104" s="296"/>
      <c r="B104" s="295"/>
      <c r="C104" s="295"/>
      <c r="D104" s="295"/>
      <c r="E104" s="295"/>
      <c r="F104" s="295"/>
      <c r="G104" s="295"/>
      <c r="H104" s="295"/>
      <c r="I104" s="295"/>
      <c r="J104" s="295"/>
    </row>
    <row r="105" spans="1:10">
      <c r="A105" s="296"/>
      <c r="B105" s="295"/>
      <c r="C105" s="295"/>
      <c r="D105" s="295"/>
      <c r="E105" s="295"/>
      <c r="F105" s="295"/>
      <c r="G105" s="295"/>
      <c r="H105" s="295"/>
      <c r="I105" s="295"/>
      <c r="J105" s="295"/>
    </row>
    <row r="106" spans="1:10">
      <c r="A106" s="296"/>
      <c r="B106" s="295"/>
      <c r="C106" s="295"/>
      <c r="D106" s="295"/>
      <c r="E106" s="295"/>
      <c r="F106" s="295"/>
      <c r="G106" s="295"/>
      <c r="H106" s="295"/>
      <c r="I106" s="295"/>
      <c r="J106" s="295"/>
    </row>
    <row r="107" spans="1:10">
      <c r="A107" s="296"/>
      <c r="B107" s="295"/>
      <c r="C107" s="295"/>
      <c r="D107" s="295"/>
      <c r="E107" s="295"/>
      <c r="F107" s="295"/>
      <c r="G107" s="295"/>
      <c r="H107" s="295"/>
      <c r="I107" s="295"/>
      <c r="J107" s="295"/>
    </row>
    <row r="108" spans="1:10">
      <c r="A108" s="296"/>
      <c r="B108" s="295"/>
      <c r="C108" s="295"/>
      <c r="D108" s="295"/>
      <c r="E108" s="295"/>
      <c r="F108" s="295"/>
      <c r="G108" s="295"/>
      <c r="H108" s="295"/>
      <c r="I108" s="295"/>
      <c r="J108" s="295"/>
    </row>
    <row r="109" spans="1:10">
      <c r="A109" s="296"/>
      <c r="B109" s="295"/>
      <c r="C109" s="295"/>
      <c r="D109" s="295"/>
      <c r="E109" s="295"/>
      <c r="F109" s="295"/>
      <c r="G109" s="295"/>
      <c r="H109" s="295"/>
      <c r="I109" s="295"/>
      <c r="J109" s="295"/>
    </row>
    <row r="110" spans="1:10">
      <c r="A110" s="296"/>
      <c r="B110" s="295"/>
      <c r="C110" s="295"/>
      <c r="D110" s="295"/>
      <c r="E110" s="295"/>
      <c r="F110" s="295"/>
      <c r="G110" s="295"/>
      <c r="H110" s="295"/>
      <c r="I110" s="295"/>
      <c r="J110" s="295"/>
    </row>
    <row r="111" spans="1:10">
      <c r="A111" s="296"/>
      <c r="B111" s="295"/>
      <c r="C111" s="295"/>
      <c r="D111" s="295"/>
      <c r="E111" s="295"/>
      <c r="F111" s="295"/>
      <c r="G111" s="295"/>
      <c r="H111" s="295"/>
      <c r="I111" s="295"/>
      <c r="J111" s="295"/>
    </row>
    <row r="112" spans="1:10">
      <c r="A112" s="296"/>
      <c r="B112" s="295"/>
      <c r="C112" s="295"/>
      <c r="D112" s="295"/>
      <c r="E112" s="295"/>
      <c r="F112" s="295"/>
      <c r="G112" s="295"/>
      <c r="H112" s="295"/>
      <c r="I112" s="295"/>
      <c r="J112" s="295"/>
    </row>
    <row r="113" spans="1:10">
      <c r="A113" s="296"/>
      <c r="B113" s="295"/>
      <c r="C113" s="295"/>
      <c r="D113" s="295"/>
      <c r="E113" s="295"/>
      <c r="F113" s="295"/>
      <c r="G113" s="295"/>
      <c r="H113" s="295"/>
      <c r="I113" s="295"/>
      <c r="J113" s="295"/>
    </row>
    <row r="114" spans="1:10">
      <c r="A114" s="296"/>
      <c r="B114" s="295"/>
      <c r="C114" s="295"/>
      <c r="D114" s="295"/>
      <c r="E114" s="295"/>
      <c r="F114" s="295"/>
      <c r="G114" s="295"/>
      <c r="H114" s="295"/>
      <c r="I114" s="295"/>
      <c r="J114" s="295"/>
    </row>
    <row r="115" spans="1:10">
      <c r="A115" s="296"/>
      <c r="B115" s="295"/>
      <c r="C115" s="295"/>
      <c r="D115" s="295"/>
      <c r="E115" s="295"/>
      <c r="F115" s="295"/>
      <c r="G115" s="295"/>
      <c r="H115" s="295"/>
      <c r="I115" s="295"/>
      <c r="J115" s="295"/>
    </row>
  </sheetData>
  <mergeCells count="1">
    <mergeCell ref="A5:C5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515"/>
  <sheetViews>
    <sheetView workbookViewId="0"/>
  </sheetViews>
  <sheetFormatPr defaultRowHeight="11.25"/>
  <cols>
    <col min="1" max="1" width="11.28515625" style="302" bestFit="1" customWidth="1"/>
    <col min="2" max="2" width="60.140625" style="297" bestFit="1" customWidth="1"/>
    <col min="3" max="3" width="45.140625" style="297" customWidth="1"/>
    <col min="4" max="4" width="16" style="297" bestFit="1" customWidth="1"/>
    <col min="5" max="6" width="14.42578125" style="297" bestFit="1" customWidth="1"/>
    <col min="7" max="7" width="16" style="297" bestFit="1" customWidth="1"/>
    <col min="8" max="8" width="16" style="297" hidden="1" customWidth="1"/>
    <col min="9" max="9" width="14.42578125" style="297" hidden="1" customWidth="1"/>
    <col min="10" max="10" width="16" style="297" hidden="1" customWidth="1"/>
    <col min="11" max="11" width="14.42578125" style="297" hidden="1" customWidth="1"/>
    <col min="12" max="12" width="16" style="297" bestFit="1" customWidth="1"/>
    <col min="13" max="14" width="14.42578125" style="297" bestFit="1" customWidth="1"/>
    <col min="15" max="15" width="16" style="297" bestFit="1" customWidth="1"/>
    <col min="16" max="16384" width="9.140625" style="297"/>
  </cols>
  <sheetData>
    <row r="5" spans="1:15">
      <c r="A5" s="730" t="s">
        <v>793</v>
      </c>
      <c r="B5" s="730"/>
      <c r="C5" s="730"/>
    </row>
    <row r="7" spans="1:15">
      <c r="A7" s="298"/>
      <c r="B7" s="298"/>
      <c r="C7" s="298"/>
      <c r="D7" s="298" t="s">
        <v>794</v>
      </c>
      <c r="E7" s="298" t="s">
        <v>794</v>
      </c>
      <c r="F7" s="298" t="s">
        <v>794</v>
      </c>
      <c r="G7" s="298" t="s">
        <v>794</v>
      </c>
      <c r="H7" s="298" t="s">
        <v>794</v>
      </c>
      <c r="I7" s="298" t="s">
        <v>794</v>
      </c>
      <c r="J7" s="298" t="s">
        <v>794</v>
      </c>
      <c r="K7" s="298" t="s">
        <v>794</v>
      </c>
      <c r="L7" s="298" t="s">
        <v>794</v>
      </c>
      <c r="M7" s="298" t="s">
        <v>795</v>
      </c>
      <c r="N7" s="298" t="s">
        <v>795</v>
      </c>
      <c r="O7" s="298" t="s">
        <v>769</v>
      </c>
    </row>
    <row r="8" spans="1:15">
      <c r="A8" s="299" t="s">
        <v>796</v>
      </c>
      <c r="B8" s="299" t="s">
        <v>797</v>
      </c>
      <c r="C8" s="299" t="s">
        <v>638</v>
      </c>
      <c r="D8" s="300" t="s">
        <v>781</v>
      </c>
      <c r="E8" s="300" t="s">
        <v>782</v>
      </c>
      <c r="F8" s="300" t="s">
        <v>784</v>
      </c>
      <c r="G8" s="300" t="s">
        <v>639</v>
      </c>
      <c r="H8" s="300" t="s">
        <v>798</v>
      </c>
      <c r="I8" s="300" t="s">
        <v>799</v>
      </c>
      <c r="J8" s="300" t="s">
        <v>800</v>
      </c>
      <c r="K8" s="300" t="s">
        <v>801</v>
      </c>
      <c r="L8" s="300" t="s">
        <v>770</v>
      </c>
      <c r="M8" s="300" t="s">
        <v>639</v>
      </c>
      <c r="N8" s="300" t="s">
        <v>770</v>
      </c>
      <c r="O8" s="300" t="s">
        <v>770</v>
      </c>
    </row>
    <row r="9" spans="1:15">
      <c r="A9" s="312" t="s">
        <v>802</v>
      </c>
      <c r="B9" s="313" t="s">
        <v>803</v>
      </c>
      <c r="C9" s="313" t="s">
        <v>644</v>
      </c>
      <c r="D9" s="305">
        <v>0</v>
      </c>
      <c r="E9" s="305">
        <v>0</v>
      </c>
      <c r="F9" s="305">
        <v>0</v>
      </c>
      <c r="G9" s="305">
        <v>0</v>
      </c>
      <c r="H9" s="305">
        <v>0</v>
      </c>
      <c r="I9" s="305">
        <v>0</v>
      </c>
      <c r="J9" s="305">
        <v>0</v>
      </c>
      <c r="K9" s="305">
        <v>0</v>
      </c>
      <c r="L9" s="305">
        <v>0</v>
      </c>
      <c r="M9" s="305">
        <v>247134.04</v>
      </c>
      <c r="N9" s="305">
        <v>247134.04</v>
      </c>
      <c r="O9" s="306">
        <v>145957.25</v>
      </c>
    </row>
    <row r="10" spans="1:15">
      <c r="A10" s="312" t="s">
        <v>804</v>
      </c>
      <c r="B10" s="313" t="s">
        <v>803</v>
      </c>
      <c r="C10" s="313" t="s">
        <v>644</v>
      </c>
      <c r="D10" s="305">
        <v>437685.67</v>
      </c>
      <c r="E10" s="305">
        <v>0</v>
      </c>
      <c r="F10" s="305">
        <v>0</v>
      </c>
      <c r="G10" s="305">
        <v>437685.67</v>
      </c>
      <c r="H10" s="305">
        <v>437685.67</v>
      </c>
      <c r="I10" s="305">
        <v>0</v>
      </c>
      <c r="J10" s="305">
        <v>437685.67</v>
      </c>
      <c r="K10" s="305">
        <v>0</v>
      </c>
      <c r="L10" s="305">
        <v>437685.67</v>
      </c>
      <c r="M10" s="305">
        <v>0</v>
      </c>
      <c r="N10" s="305">
        <v>0</v>
      </c>
      <c r="O10" s="306">
        <v>0</v>
      </c>
    </row>
    <row r="11" spans="1:15">
      <c r="A11" s="312" t="s">
        <v>805</v>
      </c>
      <c r="B11" s="313" t="s">
        <v>806</v>
      </c>
      <c r="C11" s="313" t="s">
        <v>644</v>
      </c>
      <c r="D11" s="305">
        <v>0</v>
      </c>
      <c r="E11" s="305">
        <v>0</v>
      </c>
      <c r="F11" s="305">
        <v>0</v>
      </c>
      <c r="G11" s="305">
        <v>0</v>
      </c>
      <c r="H11" s="305">
        <v>0</v>
      </c>
      <c r="I11" s="305">
        <v>0</v>
      </c>
      <c r="J11" s="305">
        <v>0</v>
      </c>
      <c r="K11" s="305">
        <v>0</v>
      </c>
      <c r="L11" s="305">
        <v>0</v>
      </c>
      <c r="M11" s="305">
        <v>0</v>
      </c>
      <c r="N11" s="305">
        <v>0</v>
      </c>
      <c r="O11" s="306">
        <v>0</v>
      </c>
    </row>
    <row r="12" spans="1:15">
      <c r="A12" s="312" t="s">
        <v>807</v>
      </c>
      <c r="B12" s="313" t="s">
        <v>808</v>
      </c>
      <c r="C12" s="313" t="s">
        <v>644</v>
      </c>
      <c r="D12" s="305">
        <v>1155910.1000000001</v>
      </c>
      <c r="E12" s="305">
        <v>-522533.35</v>
      </c>
      <c r="F12" s="305">
        <v>0</v>
      </c>
      <c r="G12" s="305">
        <v>633376.75</v>
      </c>
      <c r="H12" s="305">
        <v>1155910.1000000001</v>
      </c>
      <c r="I12" s="305">
        <v>-522533.35</v>
      </c>
      <c r="J12" s="305">
        <v>633376.75</v>
      </c>
      <c r="K12" s="305">
        <v>0</v>
      </c>
      <c r="L12" s="305">
        <v>633376.75</v>
      </c>
      <c r="M12" s="305">
        <v>0</v>
      </c>
      <c r="N12" s="305">
        <v>0</v>
      </c>
      <c r="O12" s="306">
        <v>0</v>
      </c>
    </row>
    <row r="13" spans="1:15">
      <c r="A13" s="312" t="s">
        <v>809</v>
      </c>
      <c r="B13" s="313" t="s">
        <v>810</v>
      </c>
      <c r="C13" s="313" t="s">
        <v>644</v>
      </c>
      <c r="D13" s="305">
        <v>0</v>
      </c>
      <c r="E13" s="305">
        <v>0</v>
      </c>
      <c r="F13" s="305">
        <v>0</v>
      </c>
      <c r="G13" s="305">
        <v>0</v>
      </c>
      <c r="H13" s="305">
        <v>0</v>
      </c>
      <c r="I13" s="305">
        <v>0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  <c r="O13" s="306">
        <v>0</v>
      </c>
    </row>
    <row r="14" spans="1:15">
      <c r="A14" s="312" t="s">
        <v>811</v>
      </c>
      <c r="B14" s="313" t="s">
        <v>812</v>
      </c>
      <c r="C14" s="313" t="s">
        <v>644</v>
      </c>
      <c r="D14" s="305">
        <v>0</v>
      </c>
      <c r="E14" s="305">
        <v>0</v>
      </c>
      <c r="F14" s="305">
        <v>0</v>
      </c>
      <c r="G14" s="305">
        <v>0</v>
      </c>
      <c r="H14" s="305">
        <v>0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  <c r="N14" s="305">
        <v>0</v>
      </c>
      <c r="O14" s="306">
        <v>0</v>
      </c>
    </row>
    <row r="15" spans="1:15">
      <c r="A15" s="312" t="s">
        <v>813</v>
      </c>
      <c r="B15" s="313" t="s">
        <v>814</v>
      </c>
      <c r="C15" s="313" t="s">
        <v>644</v>
      </c>
      <c r="D15" s="305">
        <v>0</v>
      </c>
      <c r="E15" s="305">
        <v>0</v>
      </c>
      <c r="F15" s="305">
        <v>0</v>
      </c>
      <c r="G15" s="305">
        <v>0</v>
      </c>
      <c r="H15" s="305">
        <v>0</v>
      </c>
      <c r="I15" s="305">
        <v>0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  <c r="O15" s="306">
        <v>0</v>
      </c>
    </row>
    <row r="16" spans="1:15">
      <c r="A16" s="312" t="s">
        <v>815</v>
      </c>
      <c r="B16" s="313" t="s">
        <v>816</v>
      </c>
      <c r="C16" s="313" t="s">
        <v>644</v>
      </c>
      <c r="D16" s="305">
        <v>0</v>
      </c>
      <c r="E16" s="305">
        <v>0</v>
      </c>
      <c r="F16" s="305">
        <v>0</v>
      </c>
      <c r="G16" s="305">
        <v>0</v>
      </c>
      <c r="H16" s="305">
        <v>0</v>
      </c>
      <c r="I16" s="305">
        <v>0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  <c r="O16" s="306">
        <v>0</v>
      </c>
    </row>
    <row r="17" spans="1:15">
      <c r="A17" s="312" t="s">
        <v>817</v>
      </c>
      <c r="B17" s="313" t="s">
        <v>814</v>
      </c>
      <c r="C17" s="313" t="s">
        <v>644</v>
      </c>
      <c r="D17" s="305">
        <v>0</v>
      </c>
      <c r="E17" s="305">
        <v>0</v>
      </c>
      <c r="F17" s="305">
        <v>0</v>
      </c>
      <c r="G17" s="305">
        <v>0</v>
      </c>
      <c r="H17" s="305">
        <v>0</v>
      </c>
      <c r="I17" s="305">
        <v>0</v>
      </c>
      <c r="J17" s="305">
        <v>0</v>
      </c>
      <c r="K17" s="305">
        <v>0</v>
      </c>
      <c r="L17" s="305">
        <v>0</v>
      </c>
      <c r="M17" s="305">
        <v>16496.57</v>
      </c>
      <c r="N17" s="305">
        <v>16496.57</v>
      </c>
      <c r="O17" s="306">
        <v>16506.830000000002</v>
      </c>
    </row>
    <row r="18" spans="1:15">
      <c r="A18" s="312" t="s">
        <v>818</v>
      </c>
      <c r="B18" s="313" t="s">
        <v>819</v>
      </c>
      <c r="C18" s="313" t="s">
        <v>644</v>
      </c>
      <c r="D18" s="305">
        <v>2209219.13</v>
      </c>
      <c r="E18" s="305">
        <v>0</v>
      </c>
      <c r="F18" s="305">
        <v>0</v>
      </c>
      <c r="G18" s="305">
        <v>2209219.13</v>
      </c>
      <c r="H18" s="305">
        <v>2209219.13</v>
      </c>
      <c r="I18" s="305">
        <v>0</v>
      </c>
      <c r="J18" s="305">
        <v>2209219.13</v>
      </c>
      <c r="K18" s="305">
        <v>0</v>
      </c>
      <c r="L18" s="305">
        <v>2209219.13</v>
      </c>
      <c r="M18" s="305">
        <v>0</v>
      </c>
      <c r="N18" s="305">
        <v>0</v>
      </c>
      <c r="O18" s="306">
        <v>0</v>
      </c>
    </row>
    <row r="19" spans="1:15">
      <c r="A19" s="312" t="s">
        <v>820</v>
      </c>
      <c r="B19" s="313" t="s">
        <v>821</v>
      </c>
      <c r="C19" s="313" t="s">
        <v>644</v>
      </c>
      <c r="D19" s="305">
        <v>208175.23</v>
      </c>
      <c r="E19" s="305">
        <v>0</v>
      </c>
      <c r="F19" s="305">
        <v>0</v>
      </c>
      <c r="G19" s="305">
        <v>208175.23</v>
      </c>
      <c r="H19" s="305">
        <v>208175.23</v>
      </c>
      <c r="I19" s="305">
        <v>0</v>
      </c>
      <c r="J19" s="305">
        <v>208175.23</v>
      </c>
      <c r="K19" s="305">
        <v>0</v>
      </c>
      <c r="L19" s="305">
        <v>208175.23</v>
      </c>
      <c r="M19" s="305">
        <v>0</v>
      </c>
      <c r="N19" s="305">
        <v>0</v>
      </c>
      <c r="O19" s="306">
        <v>0</v>
      </c>
    </row>
    <row r="20" spans="1:15">
      <c r="A20" s="312" t="s">
        <v>822</v>
      </c>
      <c r="B20" s="313" t="s">
        <v>823</v>
      </c>
      <c r="C20" s="313" t="s">
        <v>644</v>
      </c>
      <c r="D20" s="305">
        <v>10401753.970000001</v>
      </c>
      <c r="E20" s="305">
        <v>0</v>
      </c>
      <c r="F20" s="305">
        <v>0</v>
      </c>
      <c r="G20" s="305">
        <v>10401753.970000001</v>
      </c>
      <c r="H20" s="305">
        <v>10401753.970000001</v>
      </c>
      <c r="I20" s="305">
        <v>0</v>
      </c>
      <c r="J20" s="305">
        <v>10401753.970000001</v>
      </c>
      <c r="K20" s="305">
        <v>0</v>
      </c>
      <c r="L20" s="305">
        <v>10401753.970000001</v>
      </c>
      <c r="M20" s="305">
        <v>0</v>
      </c>
      <c r="N20" s="305">
        <v>0</v>
      </c>
      <c r="O20" s="306">
        <v>0</v>
      </c>
    </row>
    <row r="21" spans="1:15">
      <c r="A21" s="312" t="s">
        <v>824</v>
      </c>
      <c r="B21" s="313" t="s">
        <v>825</v>
      </c>
      <c r="C21" s="313" t="s">
        <v>644</v>
      </c>
      <c r="D21" s="305">
        <v>102888.03</v>
      </c>
      <c r="E21" s="305">
        <v>0</v>
      </c>
      <c r="F21" s="305">
        <v>0</v>
      </c>
      <c r="G21" s="305">
        <v>102888.03</v>
      </c>
      <c r="H21" s="305">
        <v>102888.03</v>
      </c>
      <c r="I21" s="305">
        <v>0</v>
      </c>
      <c r="J21" s="305">
        <v>102888.03</v>
      </c>
      <c r="K21" s="305">
        <v>0</v>
      </c>
      <c r="L21" s="305">
        <v>102888.03</v>
      </c>
      <c r="M21" s="305">
        <v>0</v>
      </c>
      <c r="N21" s="305">
        <v>0</v>
      </c>
      <c r="O21" s="306">
        <v>0</v>
      </c>
    </row>
    <row r="22" spans="1:15">
      <c r="A22" s="312" t="s">
        <v>851</v>
      </c>
      <c r="B22" s="313" t="s">
        <v>852</v>
      </c>
      <c r="C22" s="313" t="s">
        <v>644</v>
      </c>
      <c r="D22" s="305">
        <v>19999815.07</v>
      </c>
      <c r="E22" s="305">
        <v>0</v>
      </c>
      <c r="F22" s="305">
        <v>0</v>
      </c>
      <c r="G22" s="305">
        <v>19999815.07</v>
      </c>
      <c r="H22" s="305">
        <v>19999815.07</v>
      </c>
      <c r="I22" s="305">
        <v>0</v>
      </c>
      <c r="J22" s="305">
        <v>19999815.07</v>
      </c>
      <c r="K22" s="305">
        <v>0</v>
      </c>
      <c r="L22" s="305">
        <v>19999815.07</v>
      </c>
      <c r="M22" s="305">
        <v>0</v>
      </c>
      <c r="N22" s="305">
        <v>0</v>
      </c>
      <c r="O22" s="306">
        <v>0</v>
      </c>
    </row>
    <row r="23" spans="1:15">
      <c r="A23" s="312" t="s">
        <v>826</v>
      </c>
      <c r="B23" s="313" t="s">
        <v>827</v>
      </c>
      <c r="C23" s="313" t="s">
        <v>644</v>
      </c>
      <c r="D23" s="305">
        <v>0</v>
      </c>
      <c r="E23" s="305">
        <v>0</v>
      </c>
      <c r="F23" s="305">
        <v>0</v>
      </c>
      <c r="G23" s="305">
        <v>0</v>
      </c>
      <c r="H23" s="305">
        <v>0</v>
      </c>
      <c r="I23" s="305">
        <v>0</v>
      </c>
      <c r="J23" s="305">
        <v>0</v>
      </c>
      <c r="K23" s="305">
        <v>0</v>
      </c>
      <c r="L23" s="305">
        <v>0</v>
      </c>
      <c r="M23" s="305">
        <v>0</v>
      </c>
      <c r="N23" s="305">
        <v>0</v>
      </c>
      <c r="O23" s="306">
        <v>7482301.0099999998</v>
      </c>
    </row>
    <row r="24" spans="1:15">
      <c r="A24" s="312" t="s">
        <v>828</v>
      </c>
      <c r="B24" s="313" t="s">
        <v>829</v>
      </c>
      <c r="C24" s="313" t="s">
        <v>644</v>
      </c>
      <c r="D24" s="305">
        <v>0</v>
      </c>
      <c r="E24" s="305">
        <v>0</v>
      </c>
      <c r="F24" s="305">
        <v>0</v>
      </c>
      <c r="G24" s="305">
        <v>0</v>
      </c>
      <c r="H24" s="305">
        <v>0</v>
      </c>
      <c r="I24" s="305">
        <v>0</v>
      </c>
      <c r="J24" s="305">
        <v>0</v>
      </c>
      <c r="K24" s="305">
        <v>0</v>
      </c>
      <c r="L24" s="305">
        <v>0</v>
      </c>
      <c r="M24" s="305">
        <v>0</v>
      </c>
      <c r="N24" s="305">
        <v>0</v>
      </c>
      <c r="O24" s="306">
        <v>0</v>
      </c>
    </row>
    <row r="25" spans="1:15">
      <c r="A25" s="312" t="s">
        <v>830</v>
      </c>
      <c r="B25" s="313" t="s">
        <v>831</v>
      </c>
      <c r="C25" s="313" t="s">
        <v>644</v>
      </c>
      <c r="D25" s="305">
        <v>0</v>
      </c>
      <c r="E25" s="305">
        <v>0</v>
      </c>
      <c r="F25" s="305">
        <v>0</v>
      </c>
      <c r="G25" s="305">
        <v>0</v>
      </c>
      <c r="H25" s="305">
        <v>0</v>
      </c>
      <c r="I25" s="305">
        <v>0</v>
      </c>
      <c r="J25" s="305">
        <v>0</v>
      </c>
      <c r="K25" s="305">
        <v>0</v>
      </c>
      <c r="L25" s="305">
        <v>0</v>
      </c>
      <c r="M25" s="305">
        <v>0</v>
      </c>
      <c r="N25" s="305">
        <v>0</v>
      </c>
      <c r="O25" s="306">
        <v>0</v>
      </c>
    </row>
    <row r="26" spans="1:15">
      <c r="A26" s="312" t="s">
        <v>832</v>
      </c>
      <c r="B26" s="313" t="s">
        <v>833</v>
      </c>
      <c r="C26" s="313" t="s">
        <v>644</v>
      </c>
      <c r="D26" s="305">
        <v>0</v>
      </c>
      <c r="E26" s="305">
        <v>0</v>
      </c>
      <c r="F26" s="305">
        <v>0</v>
      </c>
      <c r="G26" s="305">
        <v>0</v>
      </c>
      <c r="H26" s="305">
        <v>0</v>
      </c>
      <c r="I26" s="305">
        <v>0</v>
      </c>
      <c r="J26" s="305">
        <v>0</v>
      </c>
      <c r="K26" s="305">
        <v>0</v>
      </c>
      <c r="L26" s="305">
        <v>0</v>
      </c>
      <c r="M26" s="305">
        <v>5000</v>
      </c>
      <c r="N26" s="305">
        <v>5000</v>
      </c>
      <c r="O26" s="306">
        <v>5000</v>
      </c>
    </row>
    <row r="27" spans="1:15">
      <c r="A27" s="312" t="s">
        <v>834</v>
      </c>
      <c r="B27" s="313" t="s">
        <v>816</v>
      </c>
      <c r="C27" s="313" t="s">
        <v>644</v>
      </c>
      <c r="D27" s="305">
        <v>0</v>
      </c>
      <c r="E27" s="305">
        <v>0</v>
      </c>
      <c r="F27" s="305">
        <v>0</v>
      </c>
      <c r="G27" s="305">
        <v>0</v>
      </c>
      <c r="H27" s="305">
        <v>0</v>
      </c>
      <c r="I27" s="305">
        <v>0</v>
      </c>
      <c r="J27" s="305">
        <v>0</v>
      </c>
      <c r="K27" s="305">
        <v>0</v>
      </c>
      <c r="L27" s="305">
        <v>0</v>
      </c>
      <c r="M27" s="305">
        <v>146.38999999999999</v>
      </c>
      <c r="N27" s="305">
        <v>146.38999999999999</v>
      </c>
      <c r="O27" s="306">
        <v>146.47999999999999</v>
      </c>
    </row>
    <row r="28" spans="1:15">
      <c r="A28" s="312" t="s">
        <v>835</v>
      </c>
      <c r="B28" s="313" t="s">
        <v>819</v>
      </c>
      <c r="C28" s="313" t="s">
        <v>644</v>
      </c>
      <c r="D28" s="305">
        <v>0</v>
      </c>
      <c r="E28" s="305">
        <v>0</v>
      </c>
      <c r="F28" s="305">
        <v>0</v>
      </c>
      <c r="G28" s="305">
        <v>0</v>
      </c>
      <c r="H28" s="305">
        <v>0</v>
      </c>
      <c r="I28" s="305">
        <v>0</v>
      </c>
      <c r="J28" s="305">
        <v>0</v>
      </c>
      <c r="K28" s="305">
        <v>0</v>
      </c>
      <c r="L28" s="305">
        <v>0</v>
      </c>
      <c r="M28" s="305">
        <v>1191501.68</v>
      </c>
      <c r="N28" s="305">
        <v>1191501.68</v>
      </c>
      <c r="O28" s="306">
        <v>675570.32</v>
      </c>
    </row>
    <row r="29" spans="1:15">
      <c r="A29" s="312" t="s">
        <v>836</v>
      </c>
      <c r="B29" s="313" t="s">
        <v>821</v>
      </c>
      <c r="C29" s="313" t="s">
        <v>644</v>
      </c>
      <c r="D29" s="305">
        <v>0</v>
      </c>
      <c r="E29" s="305">
        <v>0</v>
      </c>
      <c r="F29" s="305">
        <v>0</v>
      </c>
      <c r="G29" s="305">
        <v>0</v>
      </c>
      <c r="H29" s="305">
        <v>0</v>
      </c>
      <c r="I29" s="305">
        <v>0</v>
      </c>
      <c r="J29" s="305">
        <v>0</v>
      </c>
      <c r="K29" s="305">
        <v>0</v>
      </c>
      <c r="L29" s="305">
        <v>0</v>
      </c>
      <c r="M29" s="305">
        <v>5907.83</v>
      </c>
      <c r="N29" s="305">
        <v>5907.83</v>
      </c>
      <c r="O29" s="306">
        <v>113780.08</v>
      </c>
    </row>
    <row r="30" spans="1:15">
      <c r="A30" s="312" t="s">
        <v>837</v>
      </c>
      <c r="B30" s="313" t="s">
        <v>838</v>
      </c>
      <c r="C30" s="313" t="s">
        <v>644</v>
      </c>
      <c r="D30" s="305">
        <v>0</v>
      </c>
      <c r="E30" s="305">
        <v>0</v>
      </c>
      <c r="F30" s="305">
        <v>0</v>
      </c>
      <c r="G30" s="305">
        <v>0</v>
      </c>
      <c r="H30" s="305">
        <v>0</v>
      </c>
      <c r="I30" s="305">
        <v>0</v>
      </c>
      <c r="J30" s="305">
        <v>0</v>
      </c>
      <c r="K30" s="305">
        <v>0</v>
      </c>
      <c r="L30" s="305">
        <v>0</v>
      </c>
      <c r="M30" s="305">
        <v>5000</v>
      </c>
      <c r="N30" s="305">
        <v>5000</v>
      </c>
      <c r="O30" s="306">
        <v>5000</v>
      </c>
    </row>
    <row r="31" spans="1:15">
      <c r="A31" s="312" t="s">
        <v>839</v>
      </c>
      <c r="B31" s="313" t="s">
        <v>823</v>
      </c>
      <c r="C31" s="313" t="s">
        <v>644</v>
      </c>
      <c r="D31" s="305">
        <v>0</v>
      </c>
      <c r="E31" s="305">
        <v>0</v>
      </c>
      <c r="F31" s="305">
        <v>0</v>
      </c>
      <c r="G31" s="305">
        <v>0</v>
      </c>
      <c r="H31" s="305">
        <v>0</v>
      </c>
      <c r="I31" s="305">
        <v>0</v>
      </c>
      <c r="J31" s="305">
        <v>0</v>
      </c>
      <c r="K31" s="305">
        <v>0</v>
      </c>
      <c r="L31" s="305">
        <v>0</v>
      </c>
      <c r="M31" s="305">
        <v>-33395766.690000001</v>
      </c>
      <c r="N31" s="305">
        <v>-33395766.690000001</v>
      </c>
      <c r="O31" s="306">
        <v>4631766.6500000004</v>
      </c>
    </row>
    <row r="32" spans="1:15">
      <c r="A32" s="312" t="s">
        <v>840</v>
      </c>
      <c r="B32" s="313" t="s">
        <v>841</v>
      </c>
      <c r="C32" s="313" t="s">
        <v>644</v>
      </c>
      <c r="D32" s="305">
        <v>0</v>
      </c>
      <c r="E32" s="305">
        <v>0</v>
      </c>
      <c r="F32" s="305">
        <v>0</v>
      </c>
      <c r="G32" s="305">
        <v>0</v>
      </c>
      <c r="H32" s="305">
        <v>0</v>
      </c>
      <c r="I32" s="305">
        <v>0</v>
      </c>
      <c r="J32" s="305">
        <v>0</v>
      </c>
      <c r="K32" s="305">
        <v>0</v>
      </c>
      <c r="L32" s="305">
        <v>0</v>
      </c>
      <c r="M32" s="305">
        <v>5000</v>
      </c>
      <c r="N32" s="305">
        <v>5000</v>
      </c>
      <c r="O32" s="306">
        <v>5000</v>
      </c>
    </row>
    <row r="33" spans="1:15">
      <c r="A33" s="312" t="s">
        <v>842</v>
      </c>
      <c r="B33" s="313" t="s">
        <v>843</v>
      </c>
      <c r="C33" s="313" t="s">
        <v>644</v>
      </c>
      <c r="D33" s="305">
        <v>0</v>
      </c>
      <c r="E33" s="305">
        <v>0</v>
      </c>
      <c r="F33" s="305">
        <v>0</v>
      </c>
      <c r="G33" s="305">
        <v>0</v>
      </c>
      <c r="H33" s="305">
        <v>0</v>
      </c>
      <c r="I33" s="305">
        <v>0</v>
      </c>
      <c r="J33" s="305">
        <v>0</v>
      </c>
      <c r="K33" s="305">
        <v>0</v>
      </c>
      <c r="L33" s="305">
        <v>0</v>
      </c>
      <c r="M33" s="305">
        <v>3000</v>
      </c>
      <c r="N33" s="305">
        <v>3000</v>
      </c>
      <c r="O33" s="306">
        <v>3000</v>
      </c>
    </row>
    <row r="34" spans="1:15">
      <c r="A34" s="312" t="s">
        <v>844</v>
      </c>
      <c r="B34" s="313" t="s">
        <v>825</v>
      </c>
      <c r="C34" s="313" t="s">
        <v>644</v>
      </c>
      <c r="D34" s="305">
        <v>0</v>
      </c>
      <c r="E34" s="305">
        <v>0</v>
      </c>
      <c r="F34" s="305">
        <v>0</v>
      </c>
      <c r="G34" s="305">
        <v>0</v>
      </c>
      <c r="H34" s="305">
        <v>0</v>
      </c>
      <c r="I34" s="305">
        <v>0</v>
      </c>
      <c r="J34" s="305">
        <v>0</v>
      </c>
      <c r="K34" s="305">
        <v>0</v>
      </c>
      <c r="L34" s="305">
        <v>0</v>
      </c>
      <c r="M34" s="305">
        <v>225457.31</v>
      </c>
      <c r="N34" s="305">
        <v>225457.31</v>
      </c>
      <c r="O34" s="306">
        <v>6548.21</v>
      </c>
    </row>
    <row r="35" spans="1:15">
      <c r="A35" s="312" t="s">
        <v>845</v>
      </c>
      <c r="B35" s="313" t="s">
        <v>846</v>
      </c>
      <c r="C35" s="313" t="s">
        <v>644</v>
      </c>
      <c r="D35" s="305">
        <v>0</v>
      </c>
      <c r="E35" s="305">
        <v>0</v>
      </c>
      <c r="F35" s="305">
        <v>0</v>
      </c>
      <c r="G35" s="305">
        <v>0</v>
      </c>
      <c r="H35" s="305">
        <v>0</v>
      </c>
      <c r="I35" s="305">
        <v>0</v>
      </c>
      <c r="J35" s="305">
        <v>0</v>
      </c>
      <c r="K35" s="305">
        <v>0</v>
      </c>
      <c r="L35" s="305">
        <v>0</v>
      </c>
      <c r="M35" s="305">
        <v>108565.54</v>
      </c>
      <c r="N35" s="305">
        <v>108565.54</v>
      </c>
      <c r="O35" s="306">
        <v>0</v>
      </c>
    </row>
    <row r="36" spans="1:15">
      <c r="A36" s="312" t="s">
        <v>847</v>
      </c>
      <c r="B36" s="313" t="s">
        <v>848</v>
      </c>
      <c r="C36" s="313" t="s">
        <v>644</v>
      </c>
      <c r="D36" s="305">
        <v>0</v>
      </c>
      <c r="E36" s="305">
        <v>0</v>
      </c>
      <c r="F36" s="305">
        <v>0</v>
      </c>
      <c r="G36" s="305">
        <v>0</v>
      </c>
      <c r="H36" s="305">
        <v>0</v>
      </c>
      <c r="I36" s="305">
        <v>0</v>
      </c>
      <c r="J36" s="305">
        <v>0</v>
      </c>
      <c r="K36" s="305">
        <v>0</v>
      </c>
      <c r="L36" s="305">
        <v>0</v>
      </c>
      <c r="M36" s="305">
        <v>0</v>
      </c>
      <c r="N36" s="305">
        <v>0</v>
      </c>
      <c r="O36" s="306">
        <v>10000</v>
      </c>
    </row>
    <row r="37" spans="1:15">
      <c r="A37" s="312" t="s">
        <v>849</v>
      </c>
      <c r="B37" s="313" t="s">
        <v>850</v>
      </c>
      <c r="C37" s="313" t="s">
        <v>644</v>
      </c>
      <c r="D37" s="305">
        <v>0</v>
      </c>
      <c r="E37" s="305">
        <v>0</v>
      </c>
      <c r="F37" s="305">
        <v>0</v>
      </c>
      <c r="G37" s="305">
        <v>0</v>
      </c>
      <c r="H37" s="305">
        <v>0</v>
      </c>
      <c r="I37" s="305">
        <v>0</v>
      </c>
      <c r="J37" s="305">
        <v>0</v>
      </c>
      <c r="K37" s="305">
        <v>0</v>
      </c>
      <c r="L37" s="305">
        <v>0</v>
      </c>
      <c r="M37" s="305">
        <v>0</v>
      </c>
      <c r="N37" s="305">
        <v>0</v>
      </c>
      <c r="O37" s="306">
        <v>5000</v>
      </c>
    </row>
    <row r="38" spans="1:15">
      <c r="A38" s="312" t="s">
        <v>853</v>
      </c>
      <c r="B38" s="313" t="s">
        <v>854</v>
      </c>
      <c r="C38" s="313" t="s">
        <v>646</v>
      </c>
      <c r="D38" s="305">
        <v>0</v>
      </c>
      <c r="E38" s="305">
        <v>0</v>
      </c>
      <c r="F38" s="305">
        <v>0</v>
      </c>
      <c r="G38" s="305">
        <v>0</v>
      </c>
      <c r="H38" s="305">
        <v>0</v>
      </c>
      <c r="I38" s="305">
        <v>0</v>
      </c>
      <c r="J38" s="305">
        <v>0</v>
      </c>
      <c r="K38" s="305">
        <v>0</v>
      </c>
      <c r="L38" s="305">
        <v>0</v>
      </c>
      <c r="M38" s="305">
        <v>905499648</v>
      </c>
      <c r="N38" s="305">
        <v>905499648</v>
      </c>
      <c r="O38" s="306">
        <v>-1449230893.3900001</v>
      </c>
    </row>
    <row r="39" spans="1:15">
      <c r="A39" s="312" t="s">
        <v>855</v>
      </c>
      <c r="B39" s="313" t="s">
        <v>854</v>
      </c>
      <c r="C39" s="313" t="s">
        <v>646</v>
      </c>
      <c r="D39" s="305">
        <v>1205058148.49</v>
      </c>
      <c r="E39" s="305">
        <v>144539110.00999999</v>
      </c>
      <c r="F39" s="305">
        <v>0</v>
      </c>
      <c r="G39" s="305">
        <v>1349597258.5</v>
      </c>
      <c r="H39" s="305">
        <v>1205058148.49</v>
      </c>
      <c r="I39" s="305">
        <v>144539110.00999999</v>
      </c>
      <c r="J39" s="305">
        <v>1349597258.5</v>
      </c>
      <c r="K39" s="305">
        <v>0</v>
      </c>
      <c r="L39" s="305">
        <v>1349597258.5</v>
      </c>
      <c r="M39" s="305">
        <v>0</v>
      </c>
      <c r="N39" s="305">
        <v>0</v>
      </c>
      <c r="O39" s="306">
        <v>0</v>
      </c>
    </row>
    <row r="40" spans="1:15">
      <c r="A40" s="312" t="s">
        <v>856</v>
      </c>
      <c r="B40" s="313" t="s">
        <v>857</v>
      </c>
      <c r="C40" s="313" t="s">
        <v>646</v>
      </c>
      <c r="D40" s="305">
        <v>-1205058148.49</v>
      </c>
      <c r="E40" s="305">
        <v>-144539110.00999999</v>
      </c>
      <c r="F40" s="305">
        <v>0</v>
      </c>
      <c r="G40" s="305">
        <v>-1349597258.5</v>
      </c>
      <c r="H40" s="305">
        <v>-1205058148.49</v>
      </c>
      <c r="I40" s="305">
        <v>-144539110.00999999</v>
      </c>
      <c r="J40" s="305">
        <v>-1349597258.5</v>
      </c>
      <c r="K40" s="305">
        <v>0</v>
      </c>
      <c r="L40" s="305">
        <v>-1349597258.5</v>
      </c>
      <c r="M40" s="305">
        <v>0</v>
      </c>
      <c r="N40" s="305">
        <v>0</v>
      </c>
      <c r="O40" s="306">
        <v>0</v>
      </c>
    </row>
    <row r="41" spans="1:15">
      <c r="A41" s="312" t="s">
        <v>858</v>
      </c>
      <c r="B41" s="313" t="s">
        <v>857</v>
      </c>
      <c r="C41" s="313" t="s">
        <v>646</v>
      </c>
      <c r="D41" s="305">
        <v>0</v>
      </c>
      <c r="E41" s="305">
        <v>0</v>
      </c>
      <c r="F41" s="305">
        <v>0</v>
      </c>
      <c r="G41" s="305">
        <v>0</v>
      </c>
      <c r="H41" s="305">
        <v>0</v>
      </c>
      <c r="I41" s="305">
        <v>0</v>
      </c>
      <c r="J41" s="305">
        <v>0</v>
      </c>
      <c r="K41" s="305">
        <v>0</v>
      </c>
      <c r="L41" s="305">
        <v>0</v>
      </c>
      <c r="M41" s="305">
        <v>-905499648</v>
      </c>
      <c r="N41" s="305">
        <v>-905499648</v>
      </c>
      <c r="O41" s="306">
        <v>1449230893.3900001</v>
      </c>
    </row>
    <row r="42" spans="1:15">
      <c r="A42" s="312" t="s">
        <v>859</v>
      </c>
      <c r="B42" s="313" t="s">
        <v>860</v>
      </c>
      <c r="C42" s="313" t="s">
        <v>652</v>
      </c>
      <c r="D42" s="305">
        <v>0</v>
      </c>
      <c r="E42" s="305">
        <v>0</v>
      </c>
      <c r="F42" s="305">
        <v>0</v>
      </c>
      <c r="G42" s="305">
        <v>0</v>
      </c>
      <c r="H42" s="305">
        <v>0</v>
      </c>
      <c r="I42" s="305">
        <v>0</v>
      </c>
      <c r="J42" s="305">
        <v>0</v>
      </c>
      <c r="K42" s="305">
        <v>0</v>
      </c>
      <c r="L42" s="305">
        <v>0</v>
      </c>
      <c r="M42" s="305">
        <v>0</v>
      </c>
      <c r="N42" s="305">
        <v>0</v>
      </c>
      <c r="O42" s="306">
        <v>0</v>
      </c>
    </row>
    <row r="43" spans="1:15">
      <c r="A43" s="312" t="s">
        <v>861</v>
      </c>
      <c r="B43" s="313" t="s">
        <v>860</v>
      </c>
      <c r="C43" s="313" t="s">
        <v>652</v>
      </c>
      <c r="D43" s="305">
        <v>0</v>
      </c>
      <c r="E43" s="305">
        <v>0</v>
      </c>
      <c r="F43" s="305">
        <v>0</v>
      </c>
      <c r="G43" s="305">
        <v>0</v>
      </c>
      <c r="H43" s="305">
        <v>0</v>
      </c>
      <c r="I43" s="305">
        <v>0</v>
      </c>
      <c r="J43" s="305">
        <v>0</v>
      </c>
      <c r="K43" s="305">
        <v>0</v>
      </c>
      <c r="L43" s="305">
        <v>0</v>
      </c>
      <c r="M43" s="305">
        <v>353560339.01999998</v>
      </c>
      <c r="N43" s="305">
        <v>353560339.01999998</v>
      </c>
      <c r="O43" s="306">
        <v>1000416720.38</v>
      </c>
    </row>
    <row r="44" spans="1:15">
      <c r="A44" s="312" t="s">
        <v>862</v>
      </c>
      <c r="B44" s="313" t="s">
        <v>863</v>
      </c>
      <c r="C44" s="313" t="s">
        <v>652</v>
      </c>
      <c r="D44" s="305">
        <v>0</v>
      </c>
      <c r="E44" s="305">
        <v>0</v>
      </c>
      <c r="F44" s="305">
        <v>0</v>
      </c>
      <c r="G44" s="305">
        <v>0</v>
      </c>
      <c r="H44" s="305">
        <v>0</v>
      </c>
      <c r="I44" s="305">
        <v>0</v>
      </c>
      <c r="J44" s="305">
        <v>0</v>
      </c>
      <c r="K44" s="305">
        <v>0</v>
      </c>
      <c r="L44" s="305">
        <v>0</v>
      </c>
      <c r="M44" s="305">
        <v>0</v>
      </c>
      <c r="N44" s="305">
        <v>0</v>
      </c>
      <c r="O44" s="306">
        <v>2782904.04</v>
      </c>
    </row>
    <row r="45" spans="1:15">
      <c r="A45" s="312" t="s">
        <v>864</v>
      </c>
      <c r="B45" s="313" t="s">
        <v>865</v>
      </c>
      <c r="C45" s="313" t="s">
        <v>652</v>
      </c>
      <c r="D45" s="305">
        <v>0</v>
      </c>
      <c r="E45" s="305">
        <v>0</v>
      </c>
      <c r="F45" s="305">
        <v>0</v>
      </c>
      <c r="G45" s="305">
        <v>0</v>
      </c>
      <c r="H45" s="305">
        <v>0</v>
      </c>
      <c r="I45" s="305">
        <v>0</v>
      </c>
      <c r="J45" s="305">
        <v>0</v>
      </c>
      <c r="K45" s="305">
        <v>0</v>
      </c>
      <c r="L45" s="305">
        <v>0</v>
      </c>
      <c r="M45" s="305">
        <v>0</v>
      </c>
      <c r="N45" s="305">
        <v>0</v>
      </c>
      <c r="O45" s="306">
        <v>29407524.68</v>
      </c>
    </row>
    <row r="46" spans="1:15">
      <c r="A46" s="312" t="s">
        <v>866</v>
      </c>
      <c r="B46" s="313" t="s">
        <v>867</v>
      </c>
      <c r="C46" s="313" t="s">
        <v>652</v>
      </c>
      <c r="D46" s="305">
        <v>0</v>
      </c>
      <c r="E46" s="305">
        <v>0</v>
      </c>
      <c r="F46" s="305">
        <v>0</v>
      </c>
      <c r="G46" s="305">
        <v>0</v>
      </c>
      <c r="H46" s="305">
        <v>0</v>
      </c>
      <c r="I46" s="305">
        <v>0</v>
      </c>
      <c r="J46" s="305">
        <v>0</v>
      </c>
      <c r="K46" s="305">
        <v>0</v>
      </c>
      <c r="L46" s="305">
        <v>0</v>
      </c>
      <c r="M46" s="305">
        <v>331346000</v>
      </c>
      <c r="N46" s="305">
        <v>331346000</v>
      </c>
      <c r="O46" s="306">
        <v>180000000</v>
      </c>
    </row>
    <row r="47" spans="1:15">
      <c r="A47" s="312" t="s">
        <v>868</v>
      </c>
      <c r="B47" s="313" t="s">
        <v>860</v>
      </c>
      <c r="C47" s="313" t="s">
        <v>652</v>
      </c>
      <c r="D47" s="305">
        <v>632154540.77999997</v>
      </c>
      <c r="E47" s="305">
        <v>2855229.97</v>
      </c>
      <c r="F47" s="305">
        <v>0</v>
      </c>
      <c r="G47" s="305">
        <v>635009770.75</v>
      </c>
      <c r="H47" s="305">
        <v>632154540.77999997</v>
      </c>
      <c r="I47" s="305">
        <v>2855229.97</v>
      </c>
      <c r="J47" s="305">
        <v>635009770.75</v>
      </c>
      <c r="K47" s="305">
        <v>0</v>
      </c>
      <c r="L47" s="305">
        <v>635009770.75</v>
      </c>
      <c r="M47" s="305">
        <v>0</v>
      </c>
      <c r="N47" s="305">
        <v>0</v>
      </c>
      <c r="O47" s="306">
        <v>0</v>
      </c>
    </row>
    <row r="48" spans="1:15">
      <c r="A48" s="312" t="s">
        <v>869</v>
      </c>
      <c r="B48" s="313" t="s">
        <v>870</v>
      </c>
      <c r="C48" s="313" t="s">
        <v>652</v>
      </c>
      <c r="D48" s="305">
        <v>166117904.69999999</v>
      </c>
      <c r="E48" s="305">
        <v>-3399782.92</v>
      </c>
      <c r="F48" s="305">
        <v>0</v>
      </c>
      <c r="G48" s="305">
        <v>162718121.78</v>
      </c>
      <c r="H48" s="305">
        <v>166117904.69999999</v>
      </c>
      <c r="I48" s="305">
        <v>-3399782.92</v>
      </c>
      <c r="J48" s="305">
        <v>162718121.78</v>
      </c>
      <c r="K48" s="305">
        <v>0</v>
      </c>
      <c r="L48" s="305">
        <v>162718121.78</v>
      </c>
      <c r="M48" s="305">
        <v>0</v>
      </c>
      <c r="N48" s="305">
        <v>0</v>
      </c>
      <c r="O48" s="306">
        <v>0</v>
      </c>
    </row>
    <row r="49" spans="1:15">
      <c r="A49" s="312" t="s">
        <v>871</v>
      </c>
      <c r="B49" s="313" t="s">
        <v>863</v>
      </c>
      <c r="C49" s="313" t="s">
        <v>652</v>
      </c>
      <c r="D49" s="305">
        <v>3748628.22</v>
      </c>
      <c r="E49" s="305">
        <v>0</v>
      </c>
      <c r="F49" s="305">
        <v>0</v>
      </c>
      <c r="G49" s="305">
        <v>3748628.22</v>
      </c>
      <c r="H49" s="305">
        <v>3748628.22</v>
      </c>
      <c r="I49" s="305">
        <v>0</v>
      </c>
      <c r="J49" s="305">
        <v>3748628.22</v>
      </c>
      <c r="K49" s="305">
        <v>0</v>
      </c>
      <c r="L49" s="305">
        <v>3748628.22</v>
      </c>
      <c r="M49" s="305">
        <v>0</v>
      </c>
      <c r="N49" s="305">
        <v>0</v>
      </c>
      <c r="O49" s="306">
        <v>0</v>
      </c>
    </row>
    <row r="50" spans="1:15">
      <c r="A50" s="312" t="s">
        <v>872</v>
      </c>
      <c r="B50" s="313" t="s">
        <v>873</v>
      </c>
      <c r="C50" s="313" t="s">
        <v>652</v>
      </c>
      <c r="D50" s="305">
        <v>0</v>
      </c>
      <c r="E50" s="305">
        <v>0</v>
      </c>
      <c r="F50" s="305">
        <v>0</v>
      </c>
      <c r="G50" s="305">
        <v>0</v>
      </c>
      <c r="H50" s="305">
        <v>0</v>
      </c>
      <c r="I50" s="305">
        <v>0</v>
      </c>
      <c r="J50" s="305">
        <v>0</v>
      </c>
      <c r="K50" s="305">
        <v>0</v>
      </c>
      <c r="L50" s="305">
        <v>0</v>
      </c>
      <c r="M50" s="305">
        <v>0</v>
      </c>
      <c r="N50" s="305">
        <v>0</v>
      </c>
      <c r="O50" s="306">
        <v>0</v>
      </c>
    </row>
    <row r="51" spans="1:15">
      <c r="A51" s="312" t="s">
        <v>874</v>
      </c>
      <c r="B51" s="313" t="s">
        <v>875</v>
      </c>
      <c r="C51" s="313" t="s">
        <v>652</v>
      </c>
      <c r="D51" s="305">
        <v>0</v>
      </c>
      <c r="E51" s="305">
        <v>0</v>
      </c>
      <c r="F51" s="305">
        <v>0</v>
      </c>
      <c r="G51" s="305">
        <v>0</v>
      </c>
      <c r="H51" s="305">
        <v>0</v>
      </c>
      <c r="I51" s="305">
        <v>0</v>
      </c>
      <c r="J51" s="305">
        <v>0</v>
      </c>
      <c r="K51" s="305">
        <v>0</v>
      </c>
      <c r="L51" s="305">
        <v>0</v>
      </c>
      <c r="M51" s="305">
        <v>0</v>
      </c>
      <c r="N51" s="305">
        <v>0</v>
      </c>
      <c r="O51" s="306">
        <v>0</v>
      </c>
    </row>
    <row r="52" spans="1:15">
      <c r="A52" s="312" t="s">
        <v>876</v>
      </c>
      <c r="B52" s="313" t="s">
        <v>877</v>
      </c>
      <c r="C52" s="313" t="s">
        <v>652</v>
      </c>
      <c r="D52" s="305">
        <v>0</v>
      </c>
      <c r="E52" s="305">
        <v>0</v>
      </c>
      <c r="F52" s="305">
        <v>0</v>
      </c>
      <c r="G52" s="305">
        <v>0</v>
      </c>
      <c r="H52" s="305">
        <v>0</v>
      </c>
      <c r="I52" s="305">
        <v>0</v>
      </c>
      <c r="J52" s="305">
        <v>0</v>
      </c>
      <c r="K52" s="305">
        <v>0</v>
      </c>
      <c r="L52" s="305">
        <v>0</v>
      </c>
      <c r="M52" s="305">
        <v>0</v>
      </c>
      <c r="N52" s="305">
        <v>0</v>
      </c>
      <c r="O52" s="306">
        <v>0</v>
      </c>
    </row>
    <row r="53" spans="1:15">
      <c r="A53" s="312" t="s">
        <v>878</v>
      </c>
      <c r="B53" s="313" t="s">
        <v>879</v>
      </c>
      <c r="C53" s="313" t="s">
        <v>652</v>
      </c>
      <c r="D53" s="305">
        <v>0</v>
      </c>
      <c r="E53" s="305">
        <v>0</v>
      </c>
      <c r="F53" s="305">
        <v>0</v>
      </c>
      <c r="G53" s="305">
        <v>0</v>
      </c>
      <c r="H53" s="305">
        <v>0</v>
      </c>
      <c r="I53" s="305">
        <v>0</v>
      </c>
      <c r="J53" s="305">
        <v>0</v>
      </c>
      <c r="K53" s="305">
        <v>0</v>
      </c>
      <c r="L53" s="305">
        <v>0</v>
      </c>
      <c r="M53" s="305">
        <v>0</v>
      </c>
      <c r="N53" s="305">
        <v>0</v>
      </c>
      <c r="O53" s="306">
        <v>0</v>
      </c>
    </row>
    <row r="54" spans="1:15">
      <c r="A54" s="312" t="s">
        <v>880</v>
      </c>
      <c r="B54" s="313" t="s">
        <v>881</v>
      </c>
      <c r="C54" s="313" t="s">
        <v>652</v>
      </c>
      <c r="D54" s="305">
        <v>0</v>
      </c>
      <c r="E54" s="305">
        <v>0</v>
      </c>
      <c r="F54" s="305">
        <v>0</v>
      </c>
      <c r="G54" s="305">
        <v>0</v>
      </c>
      <c r="H54" s="305">
        <v>0</v>
      </c>
      <c r="I54" s="305">
        <v>0</v>
      </c>
      <c r="J54" s="305">
        <v>0</v>
      </c>
      <c r="K54" s="305">
        <v>0</v>
      </c>
      <c r="L54" s="305">
        <v>0</v>
      </c>
      <c r="M54" s="305">
        <v>0</v>
      </c>
      <c r="N54" s="305">
        <v>0</v>
      </c>
      <c r="O54" s="306">
        <v>0</v>
      </c>
    </row>
    <row r="55" spans="1:15">
      <c r="A55" s="312" t="s">
        <v>882</v>
      </c>
      <c r="B55" s="313" t="s">
        <v>883</v>
      </c>
      <c r="C55" s="313" t="s">
        <v>652</v>
      </c>
      <c r="D55" s="305">
        <v>1711218.65</v>
      </c>
      <c r="E55" s="305">
        <v>0</v>
      </c>
      <c r="F55" s="305">
        <v>0</v>
      </c>
      <c r="G55" s="305">
        <v>1711218.65</v>
      </c>
      <c r="H55" s="305">
        <v>1711218.65</v>
      </c>
      <c r="I55" s="305">
        <v>0</v>
      </c>
      <c r="J55" s="305">
        <v>1711218.65</v>
      </c>
      <c r="K55" s="305">
        <v>0</v>
      </c>
      <c r="L55" s="305">
        <v>1711218.65</v>
      </c>
      <c r="M55" s="305">
        <v>0</v>
      </c>
      <c r="N55" s="305">
        <v>0</v>
      </c>
      <c r="O55" s="306">
        <v>0</v>
      </c>
    </row>
    <row r="56" spans="1:15">
      <c r="A56" s="312" t="s">
        <v>884</v>
      </c>
      <c r="B56" s="313" t="s">
        <v>865</v>
      </c>
      <c r="C56" s="313" t="s">
        <v>652</v>
      </c>
      <c r="D56" s="305">
        <v>29568551.16</v>
      </c>
      <c r="E56" s="305">
        <v>0</v>
      </c>
      <c r="F56" s="305">
        <v>0</v>
      </c>
      <c r="G56" s="305">
        <v>29568551.16</v>
      </c>
      <c r="H56" s="305">
        <v>29568551.16</v>
      </c>
      <c r="I56" s="305">
        <v>0</v>
      </c>
      <c r="J56" s="305">
        <v>29568551.16</v>
      </c>
      <c r="K56" s="305">
        <v>0</v>
      </c>
      <c r="L56" s="305">
        <v>29568551.16</v>
      </c>
      <c r="M56" s="305">
        <v>0</v>
      </c>
      <c r="N56" s="305">
        <v>0</v>
      </c>
      <c r="O56" s="306">
        <v>0</v>
      </c>
    </row>
    <row r="57" spans="1:15">
      <c r="A57" s="312" t="s">
        <v>885</v>
      </c>
      <c r="B57" s="313" t="s">
        <v>886</v>
      </c>
      <c r="C57" s="313" t="s">
        <v>652</v>
      </c>
      <c r="D57" s="305">
        <v>0</v>
      </c>
      <c r="E57" s="305">
        <v>0</v>
      </c>
      <c r="F57" s="305">
        <v>0</v>
      </c>
      <c r="G57" s="305">
        <v>0</v>
      </c>
      <c r="H57" s="305">
        <v>0</v>
      </c>
      <c r="I57" s="305">
        <v>0</v>
      </c>
      <c r="J57" s="305">
        <v>0</v>
      </c>
      <c r="K57" s="305">
        <v>0</v>
      </c>
      <c r="L57" s="305">
        <v>0</v>
      </c>
      <c r="M57" s="305">
        <v>0</v>
      </c>
      <c r="N57" s="305">
        <v>0</v>
      </c>
      <c r="O57" s="306">
        <v>0</v>
      </c>
    </row>
    <row r="58" spans="1:15">
      <c r="A58" s="312" t="s">
        <v>887</v>
      </c>
      <c r="B58" s="313" t="s">
        <v>888</v>
      </c>
      <c r="C58" s="313" t="s">
        <v>652</v>
      </c>
      <c r="D58" s="305">
        <v>0</v>
      </c>
      <c r="E58" s="305">
        <v>0</v>
      </c>
      <c r="F58" s="305">
        <v>0</v>
      </c>
      <c r="G58" s="305">
        <v>0</v>
      </c>
      <c r="H58" s="305">
        <v>0</v>
      </c>
      <c r="I58" s="305">
        <v>0</v>
      </c>
      <c r="J58" s="305">
        <v>0</v>
      </c>
      <c r="K58" s="305">
        <v>0</v>
      </c>
      <c r="L58" s="305">
        <v>0</v>
      </c>
      <c r="M58" s="305">
        <v>0</v>
      </c>
      <c r="N58" s="305">
        <v>0</v>
      </c>
      <c r="O58" s="306">
        <v>0</v>
      </c>
    </row>
    <row r="59" spans="1:15">
      <c r="A59" s="312" t="s">
        <v>889</v>
      </c>
      <c r="B59" s="313" t="s">
        <v>890</v>
      </c>
      <c r="C59" s="313" t="s">
        <v>652</v>
      </c>
      <c r="D59" s="305">
        <v>0</v>
      </c>
      <c r="E59" s="305">
        <v>0</v>
      </c>
      <c r="F59" s="305">
        <v>0</v>
      </c>
      <c r="G59" s="305">
        <v>0</v>
      </c>
      <c r="H59" s="305">
        <v>0</v>
      </c>
      <c r="I59" s="305">
        <v>0</v>
      </c>
      <c r="J59" s="305">
        <v>0</v>
      </c>
      <c r="K59" s="305">
        <v>0</v>
      </c>
      <c r="L59" s="305">
        <v>0</v>
      </c>
      <c r="M59" s="305">
        <v>0</v>
      </c>
      <c r="N59" s="305">
        <v>0</v>
      </c>
      <c r="O59" s="306">
        <v>0</v>
      </c>
    </row>
    <row r="60" spans="1:15">
      <c r="A60" s="312" t="s">
        <v>891</v>
      </c>
      <c r="B60" s="313" t="s">
        <v>892</v>
      </c>
      <c r="C60" s="313" t="s">
        <v>652</v>
      </c>
      <c r="D60" s="305">
        <v>0</v>
      </c>
      <c r="E60" s="305">
        <v>0</v>
      </c>
      <c r="F60" s="305">
        <v>0</v>
      </c>
      <c r="G60" s="305">
        <v>0</v>
      </c>
      <c r="H60" s="305">
        <v>0</v>
      </c>
      <c r="I60" s="305">
        <v>0</v>
      </c>
      <c r="J60" s="305">
        <v>0</v>
      </c>
      <c r="K60" s="305">
        <v>0</v>
      </c>
      <c r="L60" s="305">
        <v>0</v>
      </c>
      <c r="M60" s="305">
        <v>0</v>
      </c>
      <c r="N60" s="305">
        <v>0</v>
      </c>
      <c r="O60" s="306">
        <v>0</v>
      </c>
    </row>
    <row r="61" spans="1:15">
      <c r="A61" s="312" t="s">
        <v>893</v>
      </c>
      <c r="B61" s="313" t="s">
        <v>894</v>
      </c>
      <c r="C61" s="313" t="s">
        <v>652</v>
      </c>
      <c r="D61" s="305">
        <v>0</v>
      </c>
      <c r="E61" s="305">
        <v>0</v>
      </c>
      <c r="F61" s="305">
        <v>0</v>
      </c>
      <c r="G61" s="305">
        <v>0</v>
      </c>
      <c r="H61" s="305">
        <v>0</v>
      </c>
      <c r="I61" s="305">
        <v>0</v>
      </c>
      <c r="J61" s="305">
        <v>0</v>
      </c>
      <c r="K61" s="305">
        <v>0</v>
      </c>
      <c r="L61" s="305">
        <v>0</v>
      </c>
      <c r="M61" s="305">
        <v>0</v>
      </c>
      <c r="N61" s="305">
        <v>0</v>
      </c>
      <c r="O61" s="306">
        <v>0</v>
      </c>
    </row>
    <row r="62" spans="1:15">
      <c r="A62" s="312" t="s">
        <v>895</v>
      </c>
      <c r="B62" s="313" t="s">
        <v>896</v>
      </c>
      <c r="C62" s="313" t="s">
        <v>652</v>
      </c>
      <c r="D62" s="305">
        <v>0</v>
      </c>
      <c r="E62" s="305">
        <v>0</v>
      </c>
      <c r="F62" s="305">
        <v>0</v>
      </c>
      <c r="G62" s="305">
        <v>0</v>
      </c>
      <c r="H62" s="305">
        <v>0</v>
      </c>
      <c r="I62" s="305">
        <v>0</v>
      </c>
      <c r="J62" s="305">
        <v>0</v>
      </c>
      <c r="K62" s="305">
        <v>0</v>
      </c>
      <c r="L62" s="305">
        <v>0</v>
      </c>
      <c r="M62" s="305">
        <v>0</v>
      </c>
      <c r="N62" s="305">
        <v>0</v>
      </c>
      <c r="O62" s="306">
        <v>0</v>
      </c>
    </row>
    <row r="63" spans="1:15">
      <c r="A63" s="312" t="s">
        <v>897</v>
      </c>
      <c r="B63" s="313" t="s">
        <v>898</v>
      </c>
      <c r="C63" s="313" t="s">
        <v>652</v>
      </c>
      <c r="D63" s="305">
        <v>0</v>
      </c>
      <c r="E63" s="305">
        <v>0</v>
      </c>
      <c r="F63" s="305">
        <v>0</v>
      </c>
      <c r="G63" s="305">
        <v>0</v>
      </c>
      <c r="H63" s="305">
        <v>0</v>
      </c>
      <c r="I63" s="305">
        <v>0</v>
      </c>
      <c r="J63" s="305">
        <v>0</v>
      </c>
      <c r="K63" s="305">
        <v>0</v>
      </c>
      <c r="L63" s="305">
        <v>0</v>
      </c>
      <c r="M63" s="305">
        <v>0</v>
      </c>
      <c r="N63" s="305">
        <v>0</v>
      </c>
      <c r="O63" s="306">
        <v>0</v>
      </c>
    </row>
    <row r="64" spans="1:15">
      <c r="A64" s="312" t="s">
        <v>899</v>
      </c>
      <c r="B64" s="313" t="s">
        <v>900</v>
      </c>
      <c r="C64" s="313" t="s">
        <v>652</v>
      </c>
      <c r="D64" s="305">
        <v>0</v>
      </c>
      <c r="E64" s="305">
        <v>0</v>
      </c>
      <c r="F64" s="305">
        <v>0</v>
      </c>
      <c r="G64" s="305">
        <v>0</v>
      </c>
      <c r="H64" s="305">
        <v>0</v>
      </c>
      <c r="I64" s="305">
        <v>0</v>
      </c>
      <c r="J64" s="305">
        <v>0</v>
      </c>
      <c r="K64" s="305">
        <v>0</v>
      </c>
      <c r="L64" s="305">
        <v>0</v>
      </c>
      <c r="M64" s="305">
        <v>0</v>
      </c>
      <c r="N64" s="305">
        <v>0</v>
      </c>
      <c r="O64" s="306">
        <v>0</v>
      </c>
    </row>
    <row r="65" spans="1:15">
      <c r="A65" s="312" t="s">
        <v>901</v>
      </c>
      <c r="B65" s="313" t="s">
        <v>870</v>
      </c>
      <c r="C65" s="313" t="s">
        <v>652</v>
      </c>
      <c r="D65" s="305">
        <v>0</v>
      </c>
      <c r="E65" s="305">
        <v>0</v>
      </c>
      <c r="F65" s="305">
        <v>0</v>
      </c>
      <c r="G65" s="305">
        <v>0</v>
      </c>
      <c r="H65" s="305">
        <v>0</v>
      </c>
      <c r="I65" s="305">
        <v>0</v>
      </c>
      <c r="J65" s="305">
        <v>0</v>
      </c>
      <c r="K65" s="305">
        <v>0</v>
      </c>
      <c r="L65" s="305">
        <v>0</v>
      </c>
      <c r="M65" s="305">
        <v>204040415.88</v>
      </c>
      <c r="N65" s="305">
        <v>204040415.88</v>
      </c>
      <c r="O65" s="306">
        <v>65755960.590000004</v>
      </c>
    </row>
    <row r="66" spans="1:15">
      <c r="A66" s="312" t="s">
        <v>902</v>
      </c>
      <c r="B66" s="313" t="s">
        <v>867</v>
      </c>
      <c r="C66" s="313" t="s">
        <v>652</v>
      </c>
      <c r="D66" s="305">
        <v>566027375</v>
      </c>
      <c r="E66" s="305">
        <v>-108237375</v>
      </c>
      <c r="F66" s="305">
        <v>0</v>
      </c>
      <c r="G66" s="305">
        <v>457790000</v>
      </c>
      <c r="H66" s="305">
        <v>566027375</v>
      </c>
      <c r="I66" s="305">
        <v>-108237375</v>
      </c>
      <c r="J66" s="305">
        <v>457790000</v>
      </c>
      <c r="K66" s="305">
        <v>0</v>
      </c>
      <c r="L66" s="305">
        <v>457790000</v>
      </c>
      <c r="M66" s="305">
        <v>0</v>
      </c>
      <c r="N66" s="305">
        <v>0</v>
      </c>
      <c r="O66" s="306">
        <v>0</v>
      </c>
    </row>
    <row r="67" spans="1:15">
      <c r="A67" s="312" t="s">
        <v>903</v>
      </c>
      <c r="B67" s="313" t="s">
        <v>904</v>
      </c>
      <c r="C67" s="313" t="s">
        <v>657</v>
      </c>
      <c r="D67" s="305">
        <v>0</v>
      </c>
      <c r="E67" s="305">
        <v>0</v>
      </c>
      <c r="F67" s="305">
        <v>0</v>
      </c>
      <c r="G67" s="305">
        <v>0</v>
      </c>
      <c r="H67" s="305">
        <v>0</v>
      </c>
      <c r="I67" s="305">
        <v>0</v>
      </c>
      <c r="J67" s="305">
        <v>0</v>
      </c>
      <c r="K67" s="305">
        <v>0</v>
      </c>
      <c r="L67" s="305">
        <v>0</v>
      </c>
      <c r="M67" s="305">
        <v>0</v>
      </c>
      <c r="N67" s="305">
        <v>0</v>
      </c>
      <c r="O67" s="306">
        <v>0</v>
      </c>
    </row>
    <row r="68" spans="1:15">
      <c r="A68" s="312" t="s">
        <v>905</v>
      </c>
      <c r="B68" s="313" t="s">
        <v>827</v>
      </c>
      <c r="C68" s="313" t="s">
        <v>657</v>
      </c>
      <c r="D68" s="305">
        <v>0</v>
      </c>
      <c r="E68" s="305">
        <v>0</v>
      </c>
      <c r="F68" s="305">
        <v>0</v>
      </c>
      <c r="G68" s="305">
        <v>0</v>
      </c>
      <c r="H68" s="305">
        <v>0</v>
      </c>
      <c r="I68" s="305">
        <v>0</v>
      </c>
      <c r="J68" s="305">
        <v>0</v>
      </c>
      <c r="K68" s="305">
        <v>0</v>
      </c>
      <c r="L68" s="305">
        <v>0</v>
      </c>
      <c r="M68" s="305">
        <v>0</v>
      </c>
      <c r="N68" s="305">
        <v>0</v>
      </c>
      <c r="O68" s="306">
        <v>0</v>
      </c>
    </row>
    <row r="69" spans="1:15">
      <c r="A69" s="312" t="s">
        <v>906</v>
      </c>
      <c r="B69" s="313" t="s">
        <v>827</v>
      </c>
      <c r="C69" s="313" t="s">
        <v>657</v>
      </c>
      <c r="D69" s="305">
        <v>263900</v>
      </c>
      <c r="E69" s="305">
        <v>0</v>
      </c>
      <c r="F69" s="305">
        <v>0</v>
      </c>
      <c r="G69" s="305">
        <v>263900</v>
      </c>
      <c r="H69" s="305">
        <v>263900</v>
      </c>
      <c r="I69" s="305">
        <v>0</v>
      </c>
      <c r="J69" s="305">
        <v>263900</v>
      </c>
      <c r="K69" s="305">
        <v>0</v>
      </c>
      <c r="L69" s="305">
        <v>263900</v>
      </c>
      <c r="M69" s="305">
        <v>0</v>
      </c>
      <c r="N69" s="305">
        <v>0</v>
      </c>
      <c r="O69" s="306">
        <v>0</v>
      </c>
    </row>
    <row r="70" spans="1:15">
      <c r="A70" s="312" t="s">
        <v>907</v>
      </c>
      <c r="B70" s="313" t="s">
        <v>908</v>
      </c>
      <c r="C70" s="313" t="s">
        <v>657</v>
      </c>
      <c r="D70" s="305">
        <v>1945745.38</v>
      </c>
      <c r="E70" s="305">
        <v>-218262.9</v>
      </c>
      <c r="F70" s="305">
        <v>0</v>
      </c>
      <c r="G70" s="305">
        <v>1727482.48</v>
      </c>
      <c r="H70" s="305">
        <v>1945745.38</v>
      </c>
      <c r="I70" s="305">
        <v>-218262.9</v>
      </c>
      <c r="J70" s="305">
        <v>1727482.48</v>
      </c>
      <c r="K70" s="305">
        <v>0</v>
      </c>
      <c r="L70" s="305">
        <v>1727482.48</v>
      </c>
      <c r="M70" s="305">
        <v>0</v>
      </c>
      <c r="N70" s="305">
        <v>0</v>
      </c>
      <c r="O70" s="306">
        <v>0</v>
      </c>
    </row>
    <row r="71" spans="1:15">
      <c r="A71" s="312" t="s">
        <v>909</v>
      </c>
      <c r="B71" s="313" t="s">
        <v>910</v>
      </c>
      <c r="C71" s="313" t="s">
        <v>657</v>
      </c>
      <c r="D71" s="305">
        <v>0</v>
      </c>
      <c r="E71" s="305">
        <v>0</v>
      </c>
      <c r="F71" s="305">
        <v>0</v>
      </c>
      <c r="G71" s="305">
        <v>0</v>
      </c>
      <c r="H71" s="305">
        <v>0</v>
      </c>
      <c r="I71" s="305">
        <v>0</v>
      </c>
      <c r="J71" s="305">
        <v>0</v>
      </c>
      <c r="K71" s="305">
        <v>0</v>
      </c>
      <c r="L71" s="305">
        <v>0</v>
      </c>
      <c r="M71" s="305">
        <v>0</v>
      </c>
      <c r="N71" s="305">
        <v>0</v>
      </c>
      <c r="O71" s="306">
        <v>0</v>
      </c>
    </row>
    <row r="72" spans="1:15">
      <c r="A72" s="312" t="s">
        <v>911</v>
      </c>
      <c r="B72" s="313" t="s">
        <v>808</v>
      </c>
      <c r="C72" s="313" t="s">
        <v>657</v>
      </c>
      <c r="D72" s="305">
        <v>16574.2</v>
      </c>
      <c r="E72" s="305">
        <v>0</v>
      </c>
      <c r="F72" s="305">
        <v>0</v>
      </c>
      <c r="G72" s="305">
        <v>16574.2</v>
      </c>
      <c r="H72" s="305">
        <v>16574.2</v>
      </c>
      <c r="I72" s="305">
        <v>0</v>
      </c>
      <c r="J72" s="305">
        <v>16574.2</v>
      </c>
      <c r="K72" s="305">
        <v>0</v>
      </c>
      <c r="L72" s="305">
        <v>16574.2</v>
      </c>
      <c r="M72" s="305">
        <v>0</v>
      </c>
      <c r="N72" s="305">
        <v>0</v>
      </c>
      <c r="O72" s="306">
        <v>0</v>
      </c>
    </row>
    <row r="73" spans="1:15">
      <c r="A73" s="312" t="s">
        <v>912</v>
      </c>
      <c r="B73" s="313" t="s">
        <v>913</v>
      </c>
      <c r="C73" s="313" t="s">
        <v>657</v>
      </c>
      <c r="D73" s="305">
        <v>3241991.22</v>
      </c>
      <c r="E73" s="305">
        <v>0</v>
      </c>
      <c r="F73" s="305">
        <v>0</v>
      </c>
      <c r="G73" s="305">
        <v>3241991.22</v>
      </c>
      <c r="H73" s="305">
        <v>3241991.22</v>
      </c>
      <c r="I73" s="305">
        <v>0</v>
      </c>
      <c r="J73" s="305">
        <v>3241991.22</v>
      </c>
      <c r="K73" s="305">
        <v>0</v>
      </c>
      <c r="L73" s="305">
        <v>3241991.22</v>
      </c>
      <c r="M73" s="305">
        <v>0</v>
      </c>
      <c r="N73" s="305">
        <v>0</v>
      </c>
      <c r="O73" s="306">
        <v>0</v>
      </c>
    </row>
    <row r="74" spans="1:15">
      <c r="A74" s="312" t="s">
        <v>914</v>
      </c>
      <c r="B74" s="313" t="s">
        <v>915</v>
      </c>
      <c r="C74" s="313" t="s">
        <v>657</v>
      </c>
      <c r="D74" s="305">
        <v>905.35</v>
      </c>
      <c r="E74" s="305">
        <v>0</v>
      </c>
      <c r="F74" s="305">
        <v>0</v>
      </c>
      <c r="G74" s="305">
        <v>905.35</v>
      </c>
      <c r="H74" s="305">
        <v>905.35</v>
      </c>
      <c r="I74" s="305">
        <v>0</v>
      </c>
      <c r="J74" s="305">
        <v>905.35</v>
      </c>
      <c r="K74" s="305">
        <v>0</v>
      </c>
      <c r="L74" s="305">
        <v>905.35</v>
      </c>
      <c r="M74" s="305">
        <v>0</v>
      </c>
      <c r="N74" s="305">
        <v>0</v>
      </c>
      <c r="O74" s="306">
        <v>0</v>
      </c>
    </row>
    <row r="75" spans="1:15">
      <c r="A75" s="312" t="s">
        <v>916</v>
      </c>
      <c r="B75" s="313" t="s">
        <v>908</v>
      </c>
      <c r="C75" s="313" t="s">
        <v>657</v>
      </c>
      <c r="D75" s="305">
        <v>0</v>
      </c>
      <c r="E75" s="305">
        <v>0</v>
      </c>
      <c r="F75" s="305">
        <v>0</v>
      </c>
      <c r="G75" s="305">
        <v>0</v>
      </c>
      <c r="H75" s="305">
        <v>0</v>
      </c>
      <c r="I75" s="305">
        <v>0</v>
      </c>
      <c r="J75" s="305">
        <v>0</v>
      </c>
      <c r="K75" s="305">
        <v>0</v>
      </c>
      <c r="L75" s="305">
        <v>0</v>
      </c>
      <c r="M75" s="305">
        <v>659904.34</v>
      </c>
      <c r="N75" s="305">
        <v>659904.34</v>
      </c>
      <c r="O75" s="306">
        <v>1163233.53</v>
      </c>
    </row>
    <row r="76" spans="1:15">
      <c r="A76" s="312" t="s">
        <v>917</v>
      </c>
      <c r="B76" s="313" t="s">
        <v>808</v>
      </c>
      <c r="C76" s="313" t="s">
        <v>657</v>
      </c>
      <c r="D76" s="305">
        <v>0</v>
      </c>
      <c r="E76" s="305">
        <v>0</v>
      </c>
      <c r="F76" s="305">
        <v>0</v>
      </c>
      <c r="G76" s="305">
        <v>0</v>
      </c>
      <c r="H76" s="305">
        <v>0</v>
      </c>
      <c r="I76" s="305">
        <v>0</v>
      </c>
      <c r="J76" s="305">
        <v>0</v>
      </c>
      <c r="K76" s="305">
        <v>0</v>
      </c>
      <c r="L76" s="305">
        <v>0</v>
      </c>
      <c r="M76" s="305">
        <v>5529351.5</v>
      </c>
      <c r="N76" s="305">
        <v>5529351.5</v>
      </c>
      <c r="O76" s="306">
        <v>148336</v>
      </c>
    </row>
    <row r="77" spans="1:15">
      <c r="A77" s="312" t="s">
        <v>918</v>
      </c>
      <c r="B77" s="313" t="s">
        <v>919</v>
      </c>
      <c r="C77" s="313" t="s">
        <v>657</v>
      </c>
      <c r="D77" s="305">
        <v>0</v>
      </c>
      <c r="E77" s="305">
        <v>0</v>
      </c>
      <c r="F77" s="305">
        <v>0</v>
      </c>
      <c r="G77" s="305">
        <v>0</v>
      </c>
      <c r="H77" s="305">
        <v>0</v>
      </c>
      <c r="I77" s="305">
        <v>0</v>
      </c>
      <c r="J77" s="305">
        <v>0</v>
      </c>
      <c r="K77" s="305">
        <v>0</v>
      </c>
      <c r="L77" s="305">
        <v>0</v>
      </c>
      <c r="M77" s="305">
        <v>0</v>
      </c>
      <c r="N77" s="305">
        <v>0</v>
      </c>
      <c r="O77" s="306">
        <v>569589.66</v>
      </c>
    </row>
    <row r="78" spans="1:15">
      <c r="A78" s="312" t="s">
        <v>920</v>
      </c>
      <c r="B78" s="313" t="s">
        <v>694</v>
      </c>
      <c r="C78" s="313" t="s">
        <v>657</v>
      </c>
      <c r="D78" s="305">
        <v>0</v>
      </c>
      <c r="E78" s="305">
        <v>0</v>
      </c>
      <c r="F78" s="305">
        <v>0</v>
      </c>
      <c r="G78" s="305">
        <v>0</v>
      </c>
      <c r="H78" s="305">
        <v>0</v>
      </c>
      <c r="I78" s="305">
        <v>0</v>
      </c>
      <c r="J78" s="305">
        <v>0</v>
      </c>
      <c r="K78" s="305">
        <v>0</v>
      </c>
      <c r="L78" s="305">
        <v>0</v>
      </c>
      <c r="M78" s="305">
        <v>0</v>
      </c>
      <c r="N78" s="305">
        <v>0</v>
      </c>
      <c r="O78" s="306">
        <v>0</v>
      </c>
    </row>
    <row r="79" spans="1:15">
      <c r="A79" s="312" t="s">
        <v>921</v>
      </c>
      <c r="B79" s="313" t="s">
        <v>922</v>
      </c>
      <c r="C79" s="313" t="s">
        <v>657</v>
      </c>
      <c r="D79" s="305">
        <v>0</v>
      </c>
      <c r="E79" s="305">
        <v>0</v>
      </c>
      <c r="F79" s="305">
        <v>0</v>
      </c>
      <c r="G79" s="305">
        <v>0</v>
      </c>
      <c r="H79" s="305">
        <v>0</v>
      </c>
      <c r="I79" s="305">
        <v>0</v>
      </c>
      <c r="J79" s="305">
        <v>0</v>
      </c>
      <c r="K79" s="305">
        <v>0</v>
      </c>
      <c r="L79" s="305">
        <v>0</v>
      </c>
      <c r="M79" s="305">
        <v>6478316.5199999996</v>
      </c>
      <c r="N79" s="305">
        <v>6478316.5199999996</v>
      </c>
      <c r="O79" s="306">
        <v>1373082.92</v>
      </c>
    </row>
    <row r="80" spans="1:15">
      <c r="A80" s="312" t="s">
        <v>923</v>
      </c>
      <c r="B80" s="313" t="s">
        <v>924</v>
      </c>
      <c r="C80" s="313" t="s">
        <v>657</v>
      </c>
      <c r="D80" s="305">
        <v>0</v>
      </c>
      <c r="E80" s="305">
        <v>0</v>
      </c>
      <c r="F80" s="305">
        <v>0</v>
      </c>
      <c r="G80" s="305">
        <v>0</v>
      </c>
      <c r="H80" s="305">
        <v>0</v>
      </c>
      <c r="I80" s="305">
        <v>0</v>
      </c>
      <c r="J80" s="305">
        <v>0</v>
      </c>
      <c r="K80" s="305">
        <v>0</v>
      </c>
      <c r="L80" s="305">
        <v>0</v>
      </c>
      <c r="M80" s="305">
        <v>0</v>
      </c>
      <c r="N80" s="305">
        <v>0</v>
      </c>
      <c r="O80" s="306">
        <v>0</v>
      </c>
    </row>
    <row r="81" spans="1:15">
      <c r="A81" s="312" t="s">
        <v>925</v>
      </c>
      <c r="B81" s="313" t="s">
        <v>926</v>
      </c>
      <c r="C81" s="313" t="s">
        <v>657</v>
      </c>
      <c r="D81" s="305">
        <v>0</v>
      </c>
      <c r="E81" s="305">
        <v>0</v>
      </c>
      <c r="F81" s="305">
        <v>0</v>
      </c>
      <c r="G81" s="305">
        <v>0</v>
      </c>
      <c r="H81" s="305">
        <v>0</v>
      </c>
      <c r="I81" s="305">
        <v>0</v>
      </c>
      <c r="J81" s="305">
        <v>0</v>
      </c>
      <c r="K81" s="305">
        <v>0</v>
      </c>
      <c r="L81" s="305">
        <v>0</v>
      </c>
      <c r="M81" s="305">
        <v>0</v>
      </c>
      <c r="N81" s="305">
        <v>0</v>
      </c>
      <c r="O81" s="306">
        <v>0</v>
      </c>
    </row>
    <row r="82" spans="1:15">
      <c r="A82" s="312" t="s">
        <v>927</v>
      </c>
      <c r="B82" s="313" t="s">
        <v>928</v>
      </c>
      <c r="C82" s="313" t="s">
        <v>657</v>
      </c>
      <c r="D82" s="305">
        <v>0</v>
      </c>
      <c r="E82" s="305">
        <v>0</v>
      </c>
      <c r="F82" s="305">
        <v>0</v>
      </c>
      <c r="G82" s="305">
        <v>0</v>
      </c>
      <c r="H82" s="305">
        <v>0</v>
      </c>
      <c r="I82" s="305">
        <v>0</v>
      </c>
      <c r="J82" s="305">
        <v>0</v>
      </c>
      <c r="K82" s="305">
        <v>0</v>
      </c>
      <c r="L82" s="305">
        <v>0</v>
      </c>
      <c r="M82" s="305">
        <v>1402251</v>
      </c>
      <c r="N82" s="305">
        <v>1402251</v>
      </c>
      <c r="O82" s="306">
        <v>0</v>
      </c>
    </row>
    <row r="83" spans="1:15">
      <c r="A83" s="312" t="s">
        <v>929</v>
      </c>
      <c r="B83" s="313" t="s">
        <v>930</v>
      </c>
      <c r="C83" s="313" t="s">
        <v>657</v>
      </c>
      <c r="D83" s="305">
        <v>0</v>
      </c>
      <c r="E83" s="305">
        <v>0</v>
      </c>
      <c r="F83" s="305">
        <v>0</v>
      </c>
      <c r="G83" s="305">
        <v>0</v>
      </c>
      <c r="H83" s="305">
        <v>0</v>
      </c>
      <c r="I83" s="305">
        <v>0</v>
      </c>
      <c r="J83" s="305">
        <v>0</v>
      </c>
      <c r="K83" s="305">
        <v>0</v>
      </c>
      <c r="L83" s="305">
        <v>0</v>
      </c>
      <c r="M83" s="305">
        <v>0</v>
      </c>
      <c r="N83" s="305">
        <v>0</v>
      </c>
      <c r="O83" s="306">
        <v>0</v>
      </c>
    </row>
    <row r="84" spans="1:15">
      <c r="A84" s="312" t="s">
        <v>931</v>
      </c>
      <c r="B84" s="313" t="s">
        <v>932</v>
      </c>
      <c r="C84" s="313" t="s">
        <v>657</v>
      </c>
      <c r="D84" s="305">
        <v>0</v>
      </c>
      <c r="E84" s="305">
        <v>0</v>
      </c>
      <c r="F84" s="305">
        <v>0</v>
      </c>
      <c r="G84" s="305">
        <v>0</v>
      </c>
      <c r="H84" s="305">
        <v>0</v>
      </c>
      <c r="I84" s="305">
        <v>0</v>
      </c>
      <c r="J84" s="305">
        <v>0</v>
      </c>
      <c r="K84" s="305">
        <v>0</v>
      </c>
      <c r="L84" s="305">
        <v>0</v>
      </c>
      <c r="M84" s="305">
        <v>38818.69</v>
      </c>
      <c r="N84" s="305">
        <v>38818.69</v>
      </c>
      <c r="O84" s="306">
        <v>0</v>
      </c>
    </row>
    <row r="85" spans="1:15">
      <c r="A85" s="312" t="s">
        <v>933</v>
      </c>
      <c r="B85" s="313" t="s">
        <v>913</v>
      </c>
      <c r="C85" s="313" t="s">
        <v>657</v>
      </c>
      <c r="D85" s="305">
        <v>0</v>
      </c>
      <c r="E85" s="305">
        <v>0</v>
      </c>
      <c r="F85" s="305">
        <v>0</v>
      </c>
      <c r="G85" s="305">
        <v>0</v>
      </c>
      <c r="H85" s="305">
        <v>0</v>
      </c>
      <c r="I85" s="305">
        <v>0</v>
      </c>
      <c r="J85" s="305">
        <v>0</v>
      </c>
      <c r="K85" s="305">
        <v>0</v>
      </c>
      <c r="L85" s="305">
        <v>0</v>
      </c>
      <c r="M85" s="305">
        <v>0</v>
      </c>
      <c r="N85" s="305">
        <v>0</v>
      </c>
      <c r="O85" s="306">
        <v>2401984.6800000002</v>
      </c>
    </row>
    <row r="86" spans="1:15">
      <c r="A86" s="312" t="s">
        <v>934</v>
      </c>
      <c r="B86" s="313" t="s">
        <v>694</v>
      </c>
      <c r="C86" s="313" t="s">
        <v>657</v>
      </c>
      <c r="D86" s="305">
        <v>0</v>
      </c>
      <c r="E86" s="305">
        <v>0</v>
      </c>
      <c r="F86" s="305">
        <v>0</v>
      </c>
      <c r="G86" s="305">
        <v>0</v>
      </c>
      <c r="H86" s="305">
        <v>0</v>
      </c>
      <c r="I86" s="305">
        <v>0</v>
      </c>
      <c r="J86" s="305">
        <v>0</v>
      </c>
      <c r="K86" s="305">
        <v>0</v>
      </c>
      <c r="L86" s="305">
        <v>0</v>
      </c>
      <c r="M86" s="305">
        <v>0</v>
      </c>
      <c r="N86" s="305">
        <v>0</v>
      </c>
      <c r="O86" s="306">
        <v>0</v>
      </c>
    </row>
    <row r="87" spans="1:15">
      <c r="A87" s="312" t="s">
        <v>935</v>
      </c>
      <c r="B87" s="313" t="s">
        <v>936</v>
      </c>
      <c r="C87" s="313" t="s">
        <v>657</v>
      </c>
      <c r="D87" s="305">
        <v>51188.800000000003</v>
      </c>
      <c r="E87" s="305">
        <v>0</v>
      </c>
      <c r="F87" s="305">
        <v>0</v>
      </c>
      <c r="G87" s="305">
        <v>51188.800000000003</v>
      </c>
      <c r="H87" s="305">
        <v>51188.800000000003</v>
      </c>
      <c r="I87" s="305">
        <v>0</v>
      </c>
      <c r="J87" s="305">
        <v>51188.800000000003</v>
      </c>
      <c r="K87" s="305">
        <v>0</v>
      </c>
      <c r="L87" s="305">
        <v>51188.800000000003</v>
      </c>
      <c r="M87" s="305">
        <v>0</v>
      </c>
      <c r="N87" s="305">
        <v>0</v>
      </c>
      <c r="O87" s="306">
        <v>0</v>
      </c>
    </row>
    <row r="88" spans="1:15">
      <c r="A88" s="312" t="s">
        <v>937</v>
      </c>
      <c r="B88" s="313" t="s">
        <v>922</v>
      </c>
      <c r="C88" s="313" t="s">
        <v>657</v>
      </c>
      <c r="D88" s="305">
        <v>3631145.64</v>
      </c>
      <c r="E88" s="305">
        <v>0</v>
      </c>
      <c r="F88" s="305">
        <v>0</v>
      </c>
      <c r="G88" s="305">
        <v>3631145.64</v>
      </c>
      <c r="H88" s="305">
        <v>3631145.64</v>
      </c>
      <c r="I88" s="305">
        <v>0</v>
      </c>
      <c r="J88" s="305">
        <v>3631145.64</v>
      </c>
      <c r="K88" s="305">
        <v>0</v>
      </c>
      <c r="L88" s="305">
        <v>3631145.64</v>
      </c>
      <c r="M88" s="305">
        <v>0</v>
      </c>
      <c r="N88" s="305">
        <v>0</v>
      </c>
      <c r="O88" s="306">
        <v>0</v>
      </c>
    </row>
    <row r="89" spans="1:15">
      <c r="A89" s="312" t="s">
        <v>938</v>
      </c>
      <c r="B89" s="313" t="s">
        <v>928</v>
      </c>
      <c r="C89" s="313" t="s">
        <v>657</v>
      </c>
      <c r="D89" s="305">
        <v>3410202</v>
      </c>
      <c r="E89" s="305">
        <v>-3410202</v>
      </c>
      <c r="F89" s="305">
        <v>0</v>
      </c>
      <c r="G89" s="305">
        <v>0</v>
      </c>
      <c r="H89" s="305">
        <v>3410202</v>
      </c>
      <c r="I89" s="305">
        <v>-3410202</v>
      </c>
      <c r="J89" s="305">
        <v>0</v>
      </c>
      <c r="K89" s="305">
        <v>0</v>
      </c>
      <c r="L89" s="305">
        <v>0</v>
      </c>
      <c r="M89" s="305">
        <v>0</v>
      </c>
      <c r="N89" s="305">
        <v>0</v>
      </c>
      <c r="O89" s="306">
        <v>0</v>
      </c>
    </row>
    <row r="90" spans="1:15">
      <c r="A90" s="312" t="s">
        <v>939</v>
      </c>
      <c r="B90" s="313" t="s">
        <v>940</v>
      </c>
      <c r="C90" s="313" t="s">
        <v>657</v>
      </c>
      <c r="D90" s="305">
        <v>52600</v>
      </c>
      <c r="E90" s="305">
        <v>0</v>
      </c>
      <c r="F90" s="305">
        <v>0</v>
      </c>
      <c r="G90" s="305">
        <v>52600</v>
      </c>
      <c r="H90" s="305">
        <v>52600</v>
      </c>
      <c r="I90" s="305">
        <v>0</v>
      </c>
      <c r="J90" s="305">
        <v>52600</v>
      </c>
      <c r="K90" s="305">
        <v>0</v>
      </c>
      <c r="L90" s="305">
        <v>52600</v>
      </c>
      <c r="M90" s="305">
        <v>0</v>
      </c>
      <c r="N90" s="305">
        <v>0</v>
      </c>
      <c r="O90" s="306">
        <v>0</v>
      </c>
    </row>
    <row r="91" spans="1:15">
      <c r="A91" s="312" t="s">
        <v>941</v>
      </c>
      <c r="B91" s="313" t="s">
        <v>932</v>
      </c>
      <c r="C91" s="313" t="s">
        <v>657</v>
      </c>
      <c r="D91" s="305">
        <v>0</v>
      </c>
      <c r="E91" s="305">
        <v>0</v>
      </c>
      <c r="F91" s="305">
        <v>0</v>
      </c>
      <c r="G91" s="305">
        <v>0</v>
      </c>
      <c r="H91" s="305">
        <v>0</v>
      </c>
      <c r="I91" s="305">
        <v>0</v>
      </c>
      <c r="J91" s="305">
        <v>0</v>
      </c>
      <c r="K91" s="305">
        <v>0</v>
      </c>
      <c r="L91" s="305">
        <v>0</v>
      </c>
      <c r="M91" s="305">
        <v>0</v>
      </c>
      <c r="N91" s="305">
        <v>0</v>
      </c>
      <c r="O91" s="306">
        <v>0</v>
      </c>
    </row>
    <row r="92" spans="1:15">
      <c r="A92" s="312" t="s">
        <v>942</v>
      </c>
      <c r="B92" s="313" t="s">
        <v>943</v>
      </c>
      <c r="C92" s="313" t="s">
        <v>657</v>
      </c>
      <c r="D92" s="305">
        <v>0</v>
      </c>
      <c r="E92" s="305">
        <v>0</v>
      </c>
      <c r="F92" s="305">
        <v>0</v>
      </c>
      <c r="G92" s="305">
        <v>0</v>
      </c>
      <c r="H92" s="305">
        <v>0</v>
      </c>
      <c r="I92" s="305">
        <v>0</v>
      </c>
      <c r="J92" s="305">
        <v>0</v>
      </c>
      <c r="K92" s="305">
        <v>0</v>
      </c>
      <c r="L92" s="305">
        <v>0</v>
      </c>
      <c r="M92" s="305">
        <v>0</v>
      </c>
      <c r="N92" s="305">
        <v>0</v>
      </c>
      <c r="O92" s="306">
        <v>0</v>
      </c>
    </row>
    <row r="93" spans="1:15">
      <c r="A93" s="312" t="s">
        <v>944</v>
      </c>
      <c r="B93" s="313" t="s">
        <v>943</v>
      </c>
      <c r="C93" s="313" t="s">
        <v>657</v>
      </c>
      <c r="D93" s="305">
        <v>0</v>
      </c>
      <c r="E93" s="305">
        <v>0</v>
      </c>
      <c r="F93" s="305">
        <v>0</v>
      </c>
      <c r="G93" s="305">
        <v>0</v>
      </c>
      <c r="H93" s="305">
        <v>0</v>
      </c>
      <c r="I93" s="305">
        <v>0</v>
      </c>
      <c r="J93" s="305">
        <v>0</v>
      </c>
      <c r="K93" s="305">
        <v>0</v>
      </c>
      <c r="L93" s="305">
        <v>0</v>
      </c>
      <c r="M93" s="305">
        <v>0</v>
      </c>
      <c r="N93" s="305">
        <v>0</v>
      </c>
      <c r="O93" s="306">
        <v>0</v>
      </c>
    </row>
    <row r="94" spans="1:15">
      <c r="A94" s="312" t="s">
        <v>945</v>
      </c>
      <c r="B94" s="313" t="s">
        <v>946</v>
      </c>
      <c r="C94" s="313" t="s">
        <v>662</v>
      </c>
      <c r="D94" s="305">
        <v>0</v>
      </c>
      <c r="E94" s="305">
        <v>0</v>
      </c>
      <c r="F94" s="305">
        <v>0</v>
      </c>
      <c r="G94" s="305">
        <v>0</v>
      </c>
      <c r="H94" s="305">
        <v>0</v>
      </c>
      <c r="I94" s="305">
        <v>0</v>
      </c>
      <c r="J94" s="305">
        <v>0</v>
      </c>
      <c r="K94" s="305">
        <v>0</v>
      </c>
      <c r="L94" s="305">
        <v>0</v>
      </c>
      <c r="M94" s="305">
        <v>0</v>
      </c>
      <c r="N94" s="305">
        <v>0</v>
      </c>
      <c r="O94" s="306">
        <v>0</v>
      </c>
    </row>
    <row r="95" spans="1:15">
      <c r="A95" s="312" t="s">
        <v>947</v>
      </c>
      <c r="B95" s="313" t="s">
        <v>948</v>
      </c>
      <c r="C95" s="313" t="s">
        <v>662</v>
      </c>
      <c r="D95" s="305">
        <v>0</v>
      </c>
      <c r="E95" s="305">
        <v>0</v>
      </c>
      <c r="F95" s="305">
        <v>0</v>
      </c>
      <c r="G95" s="305">
        <v>0</v>
      </c>
      <c r="H95" s="305">
        <v>0</v>
      </c>
      <c r="I95" s="305">
        <v>0</v>
      </c>
      <c r="J95" s="305">
        <v>0</v>
      </c>
      <c r="K95" s="305">
        <v>0</v>
      </c>
      <c r="L95" s="305">
        <v>0</v>
      </c>
      <c r="M95" s="305">
        <v>565015.88</v>
      </c>
      <c r="N95" s="305">
        <v>565015.88</v>
      </c>
      <c r="O95" s="306">
        <v>0</v>
      </c>
    </row>
    <row r="96" spans="1:15">
      <c r="A96" s="312" t="s">
        <v>949</v>
      </c>
      <c r="B96" s="313" t="s">
        <v>950</v>
      </c>
      <c r="C96" s="313" t="s">
        <v>662</v>
      </c>
      <c r="D96" s="305">
        <v>0</v>
      </c>
      <c r="E96" s="305">
        <v>0</v>
      </c>
      <c r="F96" s="305">
        <v>0</v>
      </c>
      <c r="G96" s="305">
        <v>0</v>
      </c>
      <c r="H96" s="305">
        <v>0</v>
      </c>
      <c r="I96" s="305">
        <v>0</v>
      </c>
      <c r="J96" s="305">
        <v>0</v>
      </c>
      <c r="K96" s="305">
        <v>0</v>
      </c>
      <c r="L96" s="305">
        <v>0</v>
      </c>
      <c r="M96" s="305">
        <v>28717566.16</v>
      </c>
      <c r="N96" s="305">
        <v>28717566.16</v>
      </c>
      <c r="O96" s="306">
        <v>2146482.92</v>
      </c>
    </row>
    <row r="97" spans="1:15">
      <c r="A97" s="312" t="s">
        <v>951</v>
      </c>
      <c r="B97" s="313" t="s">
        <v>952</v>
      </c>
      <c r="C97" s="313" t="s">
        <v>662</v>
      </c>
      <c r="D97" s="305">
        <v>0</v>
      </c>
      <c r="E97" s="305">
        <v>0</v>
      </c>
      <c r="F97" s="305">
        <v>0</v>
      </c>
      <c r="G97" s="305">
        <v>0</v>
      </c>
      <c r="H97" s="305">
        <v>0</v>
      </c>
      <c r="I97" s="305">
        <v>0</v>
      </c>
      <c r="J97" s="305">
        <v>0</v>
      </c>
      <c r="K97" s="305">
        <v>0</v>
      </c>
      <c r="L97" s="305">
        <v>0</v>
      </c>
      <c r="M97" s="305">
        <v>180598.85</v>
      </c>
      <c r="N97" s="305">
        <v>180598.85</v>
      </c>
      <c r="O97" s="306">
        <v>132889.07</v>
      </c>
    </row>
    <row r="98" spans="1:15">
      <c r="A98" s="312" t="s">
        <v>953</v>
      </c>
      <c r="B98" s="313" t="s">
        <v>954</v>
      </c>
      <c r="C98" s="313" t="s">
        <v>662</v>
      </c>
      <c r="D98" s="305">
        <v>0</v>
      </c>
      <c r="E98" s="305">
        <v>0</v>
      </c>
      <c r="F98" s="305">
        <v>0</v>
      </c>
      <c r="G98" s="305">
        <v>0</v>
      </c>
      <c r="H98" s="305">
        <v>0</v>
      </c>
      <c r="I98" s="305">
        <v>0</v>
      </c>
      <c r="J98" s="305">
        <v>0</v>
      </c>
      <c r="K98" s="305">
        <v>0</v>
      </c>
      <c r="L98" s="305">
        <v>0</v>
      </c>
      <c r="M98" s="305">
        <v>0</v>
      </c>
      <c r="N98" s="305">
        <v>0</v>
      </c>
      <c r="O98" s="306">
        <v>12500000</v>
      </c>
    </row>
    <row r="99" spans="1:15">
      <c r="A99" s="312" t="s">
        <v>955</v>
      </c>
      <c r="B99" s="313" t="s">
        <v>956</v>
      </c>
      <c r="C99" s="313" t="s">
        <v>662</v>
      </c>
      <c r="D99" s="305">
        <v>67178771.590000004</v>
      </c>
      <c r="E99" s="305">
        <v>-132889.07</v>
      </c>
      <c r="F99" s="305">
        <v>0</v>
      </c>
      <c r="G99" s="305">
        <v>67045882.520000003</v>
      </c>
      <c r="H99" s="305">
        <v>67178771.590000004</v>
      </c>
      <c r="I99" s="305">
        <v>-132889.07</v>
      </c>
      <c r="J99" s="305">
        <v>67045882.520000003</v>
      </c>
      <c r="K99" s="305">
        <v>0</v>
      </c>
      <c r="L99" s="305">
        <v>67045882.520000003</v>
      </c>
      <c r="M99" s="305">
        <v>0</v>
      </c>
      <c r="N99" s="305">
        <v>0</v>
      </c>
      <c r="O99" s="306">
        <v>0</v>
      </c>
    </row>
    <row r="100" spans="1:15">
      <c r="A100" s="312" t="s">
        <v>957</v>
      </c>
      <c r="B100" s="313" t="s">
        <v>958</v>
      </c>
      <c r="C100" s="313" t="s">
        <v>666</v>
      </c>
      <c r="D100" s="305">
        <v>15000000</v>
      </c>
      <c r="E100" s="305">
        <v>0</v>
      </c>
      <c r="F100" s="305">
        <v>0</v>
      </c>
      <c r="G100" s="305">
        <v>15000000</v>
      </c>
      <c r="H100" s="305">
        <v>15000000</v>
      </c>
      <c r="I100" s="305">
        <v>0</v>
      </c>
      <c r="J100" s="305">
        <v>15000000</v>
      </c>
      <c r="K100" s="305">
        <v>0</v>
      </c>
      <c r="L100" s="305">
        <v>15000000</v>
      </c>
      <c r="M100" s="305">
        <v>0</v>
      </c>
      <c r="N100" s="305">
        <v>0</v>
      </c>
      <c r="O100" s="306">
        <v>0</v>
      </c>
    </row>
    <row r="101" spans="1:15">
      <c r="A101" s="312" t="s">
        <v>959</v>
      </c>
      <c r="B101" s="313" t="s">
        <v>958</v>
      </c>
      <c r="C101" s="313" t="s">
        <v>666</v>
      </c>
      <c r="D101" s="305">
        <v>0</v>
      </c>
      <c r="E101" s="305">
        <v>0</v>
      </c>
      <c r="F101" s="305">
        <v>0</v>
      </c>
      <c r="G101" s="305">
        <v>0</v>
      </c>
      <c r="H101" s="305">
        <v>0</v>
      </c>
      <c r="I101" s="305">
        <v>0</v>
      </c>
      <c r="J101" s="305">
        <v>0</v>
      </c>
      <c r="K101" s="305">
        <v>0</v>
      </c>
      <c r="L101" s="305">
        <v>0</v>
      </c>
      <c r="M101" s="305">
        <v>48258676</v>
      </c>
      <c r="N101" s="305">
        <v>48258676</v>
      </c>
      <c r="O101" s="306">
        <v>89382416</v>
      </c>
    </row>
    <row r="102" spans="1:15">
      <c r="A102" s="312" t="s">
        <v>960</v>
      </c>
      <c r="B102" s="313" t="s">
        <v>788</v>
      </c>
      <c r="C102" s="313" t="s">
        <v>788</v>
      </c>
      <c r="D102" s="305">
        <v>11847441.800000001</v>
      </c>
      <c r="E102" s="305">
        <v>0</v>
      </c>
      <c r="F102" s="305">
        <v>0</v>
      </c>
      <c r="G102" s="305">
        <v>11847441.800000001</v>
      </c>
      <c r="H102" s="305">
        <v>11847441.800000001</v>
      </c>
      <c r="I102" s="305">
        <v>0</v>
      </c>
      <c r="J102" s="305">
        <v>11847441.800000001</v>
      </c>
      <c r="K102" s="305">
        <v>0</v>
      </c>
      <c r="L102" s="305">
        <v>11847441.800000001</v>
      </c>
      <c r="M102" s="305">
        <v>0</v>
      </c>
      <c r="N102" s="305">
        <v>0</v>
      </c>
      <c r="O102" s="306">
        <v>11847441.800000001</v>
      </c>
    </row>
    <row r="103" spans="1:15">
      <c r="A103" s="312" t="s">
        <v>961</v>
      </c>
      <c r="B103" s="313" t="s">
        <v>962</v>
      </c>
      <c r="C103" s="313" t="s">
        <v>669</v>
      </c>
      <c r="D103" s="305">
        <v>22155871.890000001</v>
      </c>
      <c r="E103" s="305">
        <v>108911393</v>
      </c>
      <c r="F103" s="305">
        <v>0</v>
      </c>
      <c r="G103" s="305">
        <v>131067264.89</v>
      </c>
      <c r="H103" s="305">
        <v>22155871.890000001</v>
      </c>
      <c r="I103" s="305">
        <v>108911393</v>
      </c>
      <c r="J103" s="305">
        <v>131067264.89</v>
      </c>
      <c r="K103" s="305">
        <v>0</v>
      </c>
      <c r="L103" s="305">
        <v>131067264.89</v>
      </c>
      <c r="M103" s="305">
        <v>0</v>
      </c>
      <c r="N103" s="305">
        <v>0</v>
      </c>
      <c r="O103" s="306">
        <v>0</v>
      </c>
    </row>
    <row r="104" spans="1:15">
      <c r="A104" s="312" t="s">
        <v>963</v>
      </c>
      <c r="B104" s="313" t="s">
        <v>962</v>
      </c>
      <c r="C104" s="313" t="s">
        <v>669</v>
      </c>
      <c r="D104" s="305">
        <v>0</v>
      </c>
      <c r="E104" s="305">
        <v>0</v>
      </c>
      <c r="F104" s="305">
        <v>0</v>
      </c>
      <c r="G104" s="305">
        <v>0</v>
      </c>
      <c r="H104" s="305">
        <v>0</v>
      </c>
      <c r="I104" s="305">
        <v>0</v>
      </c>
      <c r="J104" s="305">
        <v>0</v>
      </c>
      <c r="K104" s="305">
        <v>0</v>
      </c>
      <c r="L104" s="305">
        <v>0</v>
      </c>
      <c r="M104" s="305">
        <v>13200096.9</v>
      </c>
      <c r="N104" s="305">
        <v>13200096.9</v>
      </c>
      <c r="O104" s="306">
        <v>17302114.43</v>
      </c>
    </row>
    <row r="105" spans="1:15">
      <c r="A105" s="312" t="s">
        <v>964</v>
      </c>
      <c r="B105" s="313" t="s">
        <v>965</v>
      </c>
      <c r="C105" s="313" t="s">
        <v>675</v>
      </c>
      <c r="D105" s="305">
        <v>0</v>
      </c>
      <c r="E105" s="305">
        <v>0</v>
      </c>
      <c r="F105" s="305">
        <v>0</v>
      </c>
      <c r="G105" s="305">
        <v>0</v>
      </c>
      <c r="H105" s="305">
        <v>0</v>
      </c>
      <c r="I105" s="305">
        <v>0</v>
      </c>
      <c r="J105" s="305">
        <v>0</v>
      </c>
      <c r="K105" s="305">
        <v>0</v>
      </c>
      <c r="L105" s="305">
        <v>0</v>
      </c>
      <c r="M105" s="305">
        <v>549553.87</v>
      </c>
      <c r="N105" s="305">
        <v>549553.87</v>
      </c>
      <c r="O105" s="306">
        <v>0</v>
      </c>
    </row>
    <row r="106" spans="1:15">
      <c r="A106" s="312" t="s">
        <v>966</v>
      </c>
      <c r="B106" s="313" t="s">
        <v>967</v>
      </c>
      <c r="C106" s="313" t="s">
        <v>675</v>
      </c>
      <c r="D106" s="305">
        <v>0</v>
      </c>
      <c r="E106" s="305">
        <v>0</v>
      </c>
      <c r="F106" s="305">
        <v>0</v>
      </c>
      <c r="G106" s="305">
        <v>0</v>
      </c>
      <c r="H106" s="305">
        <v>0</v>
      </c>
      <c r="I106" s="305">
        <v>0</v>
      </c>
      <c r="J106" s="305">
        <v>0</v>
      </c>
      <c r="K106" s="305">
        <v>0</v>
      </c>
      <c r="L106" s="305">
        <v>0</v>
      </c>
      <c r="M106" s="305">
        <v>-163496.89000000001</v>
      </c>
      <c r="N106" s="305">
        <v>-163496.89000000001</v>
      </c>
      <c r="O106" s="306">
        <v>0</v>
      </c>
    </row>
    <row r="107" spans="1:15">
      <c r="A107" s="312" t="s">
        <v>968</v>
      </c>
      <c r="B107" s="313" t="s">
        <v>969</v>
      </c>
      <c r="C107" s="313" t="s">
        <v>675</v>
      </c>
      <c r="D107" s="305">
        <v>0</v>
      </c>
      <c r="E107" s="305">
        <v>0</v>
      </c>
      <c r="F107" s="305">
        <v>0</v>
      </c>
      <c r="G107" s="305">
        <v>0</v>
      </c>
      <c r="H107" s="305">
        <v>0</v>
      </c>
      <c r="I107" s="305">
        <v>0</v>
      </c>
      <c r="J107" s="305">
        <v>0</v>
      </c>
      <c r="K107" s="305">
        <v>0</v>
      </c>
      <c r="L107" s="305">
        <v>0</v>
      </c>
      <c r="M107" s="305">
        <v>1063592.3</v>
      </c>
      <c r="N107" s="305">
        <v>1063592.3</v>
      </c>
      <c r="O107" s="306">
        <v>0</v>
      </c>
    </row>
    <row r="108" spans="1:15">
      <c r="A108" s="312" t="s">
        <v>970</v>
      </c>
      <c r="B108" s="313" t="s">
        <v>971</v>
      </c>
      <c r="C108" s="313" t="s">
        <v>675</v>
      </c>
      <c r="D108" s="305">
        <v>0</v>
      </c>
      <c r="E108" s="305">
        <v>0</v>
      </c>
      <c r="F108" s="305">
        <v>0</v>
      </c>
      <c r="G108" s="305">
        <v>0</v>
      </c>
      <c r="H108" s="305">
        <v>0</v>
      </c>
      <c r="I108" s="305">
        <v>0</v>
      </c>
      <c r="J108" s="305">
        <v>0</v>
      </c>
      <c r="K108" s="305">
        <v>0</v>
      </c>
      <c r="L108" s="305">
        <v>0</v>
      </c>
      <c r="M108" s="305">
        <v>-103315.4</v>
      </c>
      <c r="N108" s="305">
        <v>-103315.4</v>
      </c>
      <c r="O108" s="306">
        <v>0</v>
      </c>
    </row>
    <row r="109" spans="1:15">
      <c r="A109" s="312" t="s">
        <v>972</v>
      </c>
      <c r="B109" s="313" t="s">
        <v>973</v>
      </c>
      <c r="C109" s="313" t="s">
        <v>675</v>
      </c>
      <c r="D109" s="305">
        <v>0</v>
      </c>
      <c r="E109" s="305">
        <v>0</v>
      </c>
      <c r="F109" s="305">
        <v>0</v>
      </c>
      <c r="G109" s="305">
        <v>0</v>
      </c>
      <c r="H109" s="305">
        <v>0</v>
      </c>
      <c r="I109" s="305">
        <v>0</v>
      </c>
      <c r="J109" s="305">
        <v>0</v>
      </c>
      <c r="K109" s="305">
        <v>0</v>
      </c>
      <c r="L109" s="305">
        <v>0</v>
      </c>
      <c r="M109" s="305">
        <v>293681.03000000003</v>
      </c>
      <c r="N109" s="305">
        <v>293681.03000000003</v>
      </c>
      <c r="O109" s="306">
        <v>0</v>
      </c>
    </row>
    <row r="110" spans="1:15">
      <c r="A110" s="312" t="s">
        <v>974</v>
      </c>
      <c r="B110" s="313" t="s">
        <v>975</v>
      </c>
      <c r="C110" s="313" t="s">
        <v>675</v>
      </c>
      <c r="D110" s="305">
        <v>0</v>
      </c>
      <c r="E110" s="305">
        <v>0</v>
      </c>
      <c r="F110" s="305">
        <v>0</v>
      </c>
      <c r="G110" s="305">
        <v>0</v>
      </c>
      <c r="H110" s="305">
        <v>0</v>
      </c>
      <c r="I110" s="305">
        <v>0</v>
      </c>
      <c r="J110" s="305">
        <v>0</v>
      </c>
      <c r="K110" s="305">
        <v>0</v>
      </c>
      <c r="L110" s="305">
        <v>0</v>
      </c>
      <c r="M110" s="305">
        <v>-40655.699999999997</v>
      </c>
      <c r="N110" s="305">
        <v>-40655.699999999997</v>
      </c>
      <c r="O110" s="306">
        <v>0</v>
      </c>
    </row>
    <row r="111" spans="1:15">
      <c r="A111" s="312" t="s">
        <v>976</v>
      </c>
      <c r="B111" s="313" t="s">
        <v>977</v>
      </c>
      <c r="C111" s="313" t="s">
        <v>675</v>
      </c>
      <c r="D111" s="305">
        <v>0</v>
      </c>
      <c r="E111" s="305">
        <v>0</v>
      </c>
      <c r="F111" s="305">
        <v>0</v>
      </c>
      <c r="G111" s="305">
        <v>0</v>
      </c>
      <c r="H111" s="305">
        <v>0</v>
      </c>
      <c r="I111" s="305">
        <v>0</v>
      </c>
      <c r="J111" s="305">
        <v>0</v>
      </c>
      <c r="K111" s="305">
        <v>0</v>
      </c>
      <c r="L111" s="305">
        <v>0</v>
      </c>
      <c r="M111" s="305">
        <v>499911.78</v>
      </c>
      <c r="N111" s="305">
        <v>499911.78</v>
      </c>
      <c r="O111" s="306">
        <v>0</v>
      </c>
    </row>
    <row r="112" spans="1:15">
      <c r="A112" s="312" t="s">
        <v>978</v>
      </c>
      <c r="B112" s="313" t="s">
        <v>979</v>
      </c>
      <c r="C112" s="313" t="s">
        <v>675</v>
      </c>
      <c r="D112" s="305">
        <v>0</v>
      </c>
      <c r="E112" s="305">
        <v>0</v>
      </c>
      <c r="F112" s="305">
        <v>0</v>
      </c>
      <c r="G112" s="305">
        <v>0</v>
      </c>
      <c r="H112" s="305">
        <v>0</v>
      </c>
      <c r="I112" s="305">
        <v>0</v>
      </c>
      <c r="J112" s="305">
        <v>0</v>
      </c>
      <c r="K112" s="305">
        <v>0</v>
      </c>
      <c r="L112" s="305">
        <v>0</v>
      </c>
      <c r="M112" s="305">
        <v>-32553.25</v>
      </c>
      <c r="N112" s="305">
        <v>-32553.25</v>
      </c>
      <c r="O112" s="306">
        <v>0</v>
      </c>
    </row>
    <row r="113" spans="1:15">
      <c r="A113" s="312" t="s">
        <v>980</v>
      </c>
      <c r="B113" s="313" t="s">
        <v>981</v>
      </c>
      <c r="C113" s="313" t="s">
        <v>675</v>
      </c>
      <c r="D113" s="305">
        <v>0</v>
      </c>
      <c r="E113" s="305">
        <v>0</v>
      </c>
      <c r="F113" s="305">
        <v>0</v>
      </c>
      <c r="G113" s="305">
        <v>0</v>
      </c>
      <c r="H113" s="305">
        <v>0</v>
      </c>
      <c r="I113" s="305">
        <v>0</v>
      </c>
      <c r="J113" s="305">
        <v>0</v>
      </c>
      <c r="K113" s="305">
        <v>0</v>
      </c>
      <c r="L113" s="305">
        <v>0</v>
      </c>
      <c r="M113" s="305">
        <v>0</v>
      </c>
      <c r="N113" s="305">
        <v>0</v>
      </c>
      <c r="O113" s="306">
        <v>0</v>
      </c>
    </row>
    <row r="114" spans="1:15">
      <c r="A114" s="312" t="s">
        <v>982</v>
      </c>
      <c r="B114" s="313" t="s">
        <v>983</v>
      </c>
      <c r="C114" s="313" t="s">
        <v>675</v>
      </c>
      <c r="D114" s="305">
        <v>0</v>
      </c>
      <c r="E114" s="305">
        <v>0</v>
      </c>
      <c r="F114" s="305">
        <v>0</v>
      </c>
      <c r="G114" s="305">
        <v>0</v>
      </c>
      <c r="H114" s="305">
        <v>0</v>
      </c>
      <c r="I114" s="305">
        <v>0</v>
      </c>
      <c r="J114" s="305">
        <v>0</v>
      </c>
      <c r="K114" s="305">
        <v>0</v>
      </c>
      <c r="L114" s="305">
        <v>0</v>
      </c>
      <c r="M114" s="305">
        <v>0</v>
      </c>
      <c r="N114" s="305">
        <v>0</v>
      </c>
      <c r="O114" s="306">
        <v>0</v>
      </c>
    </row>
    <row r="115" spans="1:15">
      <c r="A115" s="312" t="s">
        <v>984</v>
      </c>
      <c r="B115" s="313" t="s">
        <v>985</v>
      </c>
      <c r="C115" s="313" t="s">
        <v>675</v>
      </c>
      <c r="D115" s="305">
        <v>0</v>
      </c>
      <c r="E115" s="305">
        <v>0</v>
      </c>
      <c r="F115" s="305">
        <v>0</v>
      </c>
      <c r="G115" s="305">
        <v>0</v>
      </c>
      <c r="H115" s="305">
        <v>0</v>
      </c>
      <c r="I115" s="305">
        <v>0</v>
      </c>
      <c r="J115" s="305">
        <v>0</v>
      </c>
      <c r="K115" s="305">
        <v>0</v>
      </c>
      <c r="L115" s="305">
        <v>0</v>
      </c>
      <c r="M115" s="305">
        <v>0</v>
      </c>
      <c r="N115" s="305">
        <v>0</v>
      </c>
      <c r="O115" s="306">
        <v>0</v>
      </c>
    </row>
    <row r="116" spans="1:15">
      <c r="A116" s="312" t="s">
        <v>986</v>
      </c>
      <c r="B116" s="313" t="s">
        <v>987</v>
      </c>
      <c r="C116" s="313" t="s">
        <v>675</v>
      </c>
      <c r="D116" s="305">
        <v>0</v>
      </c>
      <c r="E116" s="305">
        <v>0</v>
      </c>
      <c r="F116" s="305">
        <v>0</v>
      </c>
      <c r="G116" s="305">
        <v>0</v>
      </c>
      <c r="H116" s="305">
        <v>0</v>
      </c>
      <c r="I116" s="305">
        <v>0</v>
      </c>
      <c r="J116" s="305">
        <v>0</v>
      </c>
      <c r="K116" s="305">
        <v>0</v>
      </c>
      <c r="L116" s="305">
        <v>0</v>
      </c>
      <c r="M116" s="305">
        <v>0</v>
      </c>
      <c r="N116" s="305">
        <v>0</v>
      </c>
      <c r="O116" s="306">
        <v>0</v>
      </c>
    </row>
    <row r="117" spans="1:15">
      <c r="A117" s="312" t="s">
        <v>988</v>
      </c>
      <c r="B117" s="313" t="s">
        <v>989</v>
      </c>
      <c r="C117" s="313" t="s">
        <v>675</v>
      </c>
      <c r="D117" s="305">
        <v>5000</v>
      </c>
      <c r="E117" s="305">
        <v>0</v>
      </c>
      <c r="F117" s="305">
        <v>0</v>
      </c>
      <c r="G117" s="305">
        <v>5000</v>
      </c>
      <c r="H117" s="305">
        <v>5000</v>
      </c>
      <c r="I117" s="305">
        <v>0</v>
      </c>
      <c r="J117" s="305">
        <v>5000</v>
      </c>
      <c r="K117" s="305">
        <v>0</v>
      </c>
      <c r="L117" s="305">
        <v>5000</v>
      </c>
      <c r="M117" s="305">
        <v>0</v>
      </c>
      <c r="N117" s="305">
        <v>0</v>
      </c>
      <c r="O117" s="306">
        <v>0</v>
      </c>
    </row>
    <row r="118" spans="1:15">
      <c r="A118" s="312" t="s">
        <v>990</v>
      </c>
      <c r="B118" s="313" t="s">
        <v>991</v>
      </c>
      <c r="C118" s="313" t="s">
        <v>675</v>
      </c>
      <c r="D118" s="305">
        <v>-545.04999999999995</v>
      </c>
      <c r="E118" s="305">
        <v>0</v>
      </c>
      <c r="F118" s="305">
        <v>0</v>
      </c>
      <c r="G118" s="305">
        <v>-545.04999999999995</v>
      </c>
      <c r="H118" s="305">
        <v>-545.04999999999995</v>
      </c>
      <c r="I118" s="305">
        <v>0</v>
      </c>
      <c r="J118" s="305">
        <v>-545.04999999999995</v>
      </c>
      <c r="K118" s="305">
        <v>0</v>
      </c>
      <c r="L118" s="305">
        <v>-545.04999999999995</v>
      </c>
      <c r="M118" s="305">
        <v>0</v>
      </c>
      <c r="N118" s="305">
        <v>0</v>
      </c>
      <c r="O118" s="306">
        <v>0</v>
      </c>
    </row>
    <row r="119" spans="1:15">
      <c r="A119" s="312" t="s">
        <v>992</v>
      </c>
      <c r="B119" s="313" t="s">
        <v>993</v>
      </c>
      <c r="C119" s="313" t="s">
        <v>675</v>
      </c>
      <c r="D119" s="305">
        <v>539007.44999999995</v>
      </c>
      <c r="E119" s="305">
        <v>0</v>
      </c>
      <c r="F119" s="305">
        <v>0</v>
      </c>
      <c r="G119" s="305">
        <v>539007.44999999995</v>
      </c>
      <c r="H119" s="305">
        <v>539007.44999999995</v>
      </c>
      <c r="I119" s="305">
        <v>0</v>
      </c>
      <c r="J119" s="305">
        <v>539007.44999999995</v>
      </c>
      <c r="K119" s="305">
        <v>0</v>
      </c>
      <c r="L119" s="305">
        <v>539007.44999999995</v>
      </c>
      <c r="M119" s="305">
        <v>0</v>
      </c>
      <c r="N119" s="305">
        <v>0</v>
      </c>
      <c r="O119" s="306">
        <v>0</v>
      </c>
    </row>
    <row r="120" spans="1:15">
      <c r="A120" s="312" t="s">
        <v>994</v>
      </c>
      <c r="B120" s="313" t="s">
        <v>995</v>
      </c>
      <c r="C120" s="313" t="s">
        <v>675</v>
      </c>
      <c r="D120" s="305">
        <v>-440883.55</v>
      </c>
      <c r="E120" s="305">
        <v>0</v>
      </c>
      <c r="F120" s="305">
        <v>0</v>
      </c>
      <c r="G120" s="305">
        <v>-440883.55</v>
      </c>
      <c r="H120" s="305">
        <v>-440883.55</v>
      </c>
      <c r="I120" s="305">
        <v>0</v>
      </c>
      <c r="J120" s="305">
        <v>-440883.55</v>
      </c>
      <c r="K120" s="305">
        <v>0</v>
      </c>
      <c r="L120" s="305">
        <v>-440883.55</v>
      </c>
      <c r="M120" s="305">
        <v>0</v>
      </c>
      <c r="N120" s="305">
        <v>0</v>
      </c>
      <c r="O120" s="306">
        <v>0</v>
      </c>
    </row>
    <row r="121" spans="1:15">
      <c r="A121" s="312" t="s">
        <v>996</v>
      </c>
      <c r="B121" s="313" t="s">
        <v>997</v>
      </c>
      <c r="C121" s="313" t="s">
        <v>675</v>
      </c>
      <c r="D121" s="305">
        <v>813527.24</v>
      </c>
      <c r="E121" s="305">
        <v>0</v>
      </c>
      <c r="F121" s="305">
        <v>0</v>
      </c>
      <c r="G121" s="305">
        <v>813527.24</v>
      </c>
      <c r="H121" s="305">
        <v>813527.24</v>
      </c>
      <c r="I121" s="305">
        <v>0</v>
      </c>
      <c r="J121" s="305">
        <v>813527.24</v>
      </c>
      <c r="K121" s="305">
        <v>0</v>
      </c>
      <c r="L121" s="305">
        <v>813527.24</v>
      </c>
      <c r="M121" s="305">
        <v>0</v>
      </c>
      <c r="N121" s="305">
        <v>0</v>
      </c>
      <c r="O121" s="306">
        <v>0</v>
      </c>
    </row>
    <row r="122" spans="1:15">
      <c r="A122" s="312" t="s">
        <v>998</v>
      </c>
      <c r="B122" s="313" t="s">
        <v>999</v>
      </c>
      <c r="C122" s="313" t="s">
        <v>675</v>
      </c>
      <c r="D122" s="305">
        <v>-345974.56</v>
      </c>
      <c r="E122" s="305">
        <v>0</v>
      </c>
      <c r="F122" s="305">
        <v>0</v>
      </c>
      <c r="G122" s="305">
        <v>-345974.56</v>
      </c>
      <c r="H122" s="305">
        <v>-345974.56</v>
      </c>
      <c r="I122" s="305">
        <v>0</v>
      </c>
      <c r="J122" s="305">
        <v>-345974.56</v>
      </c>
      <c r="K122" s="305">
        <v>0</v>
      </c>
      <c r="L122" s="305">
        <v>-345974.56</v>
      </c>
      <c r="M122" s="305">
        <v>0</v>
      </c>
      <c r="N122" s="305">
        <v>0</v>
      </c>
      <c r="O122" s="306">
        <v>0</v>
      </c>
    </row>
    <row r="123" spans="1:15">
      <c r="A123" s="312" t="s">
        <v>1000</v>
      </c>
      <c r="B123" s="313" t="s">
        <v>1001</v>
      </c>
      <c r="C123" s="313" t="s">
        <v>675</v>
      </c>
      <c r="D123" s="305">
        <v>1343731.45</v>
      </c>
      <c r="E123" s="305">
        <v>0</v>
      </c>
      <c r="F123" s="305">
        <v>0</v>
      </c>
      <c r="G123" s="305">
        <v>1343731.45</v>
      </c>
      <c r="H123" s="305">
        <v>1343731.45</v>
      </c>
      <c r="I123" s="305">
        <v>0</v>
      </c>
      <c r="J123" s="305">
        <v>1343731.45</v>
      </c>
      <c r="K123" s="305">
        <v>0</v>
      </c>
      <c r="L123" s="305">
        <v>1343731.45</v>
      </c>
      <c r="M123" s="305">
        <v>0</v>
      </c>
      <c r="N123" s="305">
        <v>0</v>
      </c>
      <c r="O123" s="306">
        <v>0</v>
      </c>
    </row>
    <row r="124" spans="1:15">
      <c r="A124" s="312" t="s">
        <v>1002</v>
      </c>
      <c r="B124" s="313" t="s">
        <v>1003</v>
      </c>
      <c r="C124" s="313" t="s">
        <v>675</v>
      </c>
      <c r="D124" s="305">
        <v>-619632.96</v>
      </c>
      <c r="E124" s="305">
        <v>0</v>
      </c>
      <c r="F124" s="305">
        <v>0</v>
      </c>
      <c r="G124" s="305">
        <v>-619632.96</v>
      </c>
      <c r="H124" s="305">
        <v>-619632.96</v>
      </c>
      <c r="I124" s="305">
        <v>0</v>
      </c>
      <c r="J124" s="305">
        <v>-619632.96</v>
      </c>
      <c r="K124" s="305">
        <v>0</v>
      </c>
      <c r="L124" s="305">
        <v>-619632.96</v>
      </c>
      <c r="M124" s="305">
        <v>0</v>
      </c>
      <c r="N124" s="305">
        <v>0</v>
      </c>
      <c r="O124" s="306">
        <v>0</v>
      </c>
    </row>
    <row r="125" spans="1:15">
      <c r="A125" s="312" t="s">
        <v>1004</v>
      </c>
      <c r="B125" s="313" t="s">
        <v>1005</v>
      </c>
      <c r="C125" s="313" t="s">
        <v>675</v>
      </c>
      <c r="D125" s="305">
        <v>1388860</v>
      </c>
      <c r="E125" s="305">
        <v>0</v>
      </c>
      <c r="F125" s="305">
        <v>0</v>
      </c>
      <c r="G125" s="305">
        <v>1388860</v>
      </c>
      <c r="H125" s="305">
        <v>1388860</v>
      </c>
      <c r="I125" s="305">
        <v>0</v>
      </c>
      <c r="J125" s="305">
        <v>1388860</v>
      </c>
      <c r="K125" s="305">
        <v>0</v>
      </c>
      <c r="L125" s="305">
        <v>1388860</v>
      </c>
      <c r="M125" s="305">
        <v>0</v>
      </c>
      <c r="N125" s="305">
        <v>0</v>
      </c>
      <c r="O125" s="306">
        <v>0</v>
      </c>
    </row>
    <row r="126" spans="1:15">
      <c r="A126" s="312" t="s">
        <v>1006</v>
      </c>
      <c r="B126" s="313" t="s">
        <v>1007</v>
      </c>
      <c r="C126" s="313" t="s">
        <v>675</v>
      </c>
      <c r="D126" s="305">
        <v>-193874.03</v>
      </c>
      <c r="E126" s="305">
        <v>0</v>
      </c>
      <c r="F126" s="305">
        <v>0</v>
      </c>
      <c r="G126" s="305">
        <v>-193874.03</v>
      </c>
      <c r="H126" s="305">
        <v>-193874.03</v>
      </c>
      <c r="I126" s="305">
        <v>0</v>
      </c>
      <c r="J126" s="305">
        <v>-193874.03</v>
      </c>
      <c r="K126" s="305">
        <v>0</v>
      </c>
      <c r="L126" s="305">
        <v>-193874.03</v>
      </c>
      <c r="M126" s="305">
        <v>0</v>
      </c>
      <c r="N126" s="305">
        <v>0</v>
      </c>
      <c r="O126" s="306">
        <v>0</v>
      </c>
    </row>
    <row r="127" spans="1:15">
      <c r="A127" s="312" t="s">
        <v>1008</v>
      </c>
      <c r="B127" s="313" t="s">
        <v>1009</v>
      </c>
      <c r="C127" s="313" t="s">
        <v>675</v>
      </c>
      <c r="D127" s="305">
        <v>3631633.96</v>
      </c>
      <c r="E127" s="305">
        <v>0</v>
      </c>
      <c r="F127" s="305">
        <v>0</v>
      </c>
      <c r="G127" s="305">
        <v>3631633.96</v>
      </c>
      <c r="H127" s="305">
        <v>3631633.96</v>
      </c>
      <c r="I127" s="305">
        <v>0</v>
      </c>
      <c r="J127" s="305">
        <v>3631633.96</v>
      </c>
      <c r="K127" s="305">
        <v>0</v>
      </c>
      <c r="L127" s="305">
        <v>3631633.96</v>
      </c>
      <c r="M127" s="305">
        <v>0</v>
      </c>
      <c r="N127" s="305">
        <v>0</v>
      </c>
      <c r="O127" s="306">
        <v>0</v>
      </c>
    </row>
    <row r="128" spans="1:15">
      <c r="A128" s="312" t="s">
        <v>1010</v>
      </c>
      <c r="B128" s="313" t="s">
        <v>1011</v>
      </c>
      <c r="C128" s="313" t="s">
        <v>675</v>
      </c>
      <c r="D128" s="305">
        <v>-1393220.58</v>
      </c>
      <c r="E128" s="305">
        <v>0</v>
      </c>
      <c r="F128" s="305">
        <v>0</v>
      </c>
      <c r="G128" s="305">
        <v>-1393220.58</v>
      </c>
      <c r="H128" s="305">
        <v>-1393220.58</v>
      </c>
      <c r="I128" s="305">
        <v>0</v>
      </c>
      <c r="J128" s="305">
        <v>-1393220.58</v>
      </c>
      <c r="K128" s="305">
        <v>0</v>
      </c>
      <c r="L128" s="305">
        <v>-1393220.58</v>
      </c>
      <c r="M128" s="305">
        <v>0</v>
      </c>
      <c r="N128" s="305">
        <v>0</v>
      </c>
      <c r="O128" s="306">
        <v>0</v>
      </c>
    </row>
    <row r="129" spans="1:15">
      <c r="A129" s="312" t="s">
        <v>1012</v>
      </c>
      <c r="B129" s="313" t="s">
        <v>1013</v>
      </c>
      <c r="C129" s="313" t="s">
        <v>675</v>
      </c>
      <c r="D129" s="305">
        <v>2571098.54</v>
      </c>
      <c r="E129" s="305">
        <v>0</v>
      </c>
      <c r="F129" s="305">
        <v>0</v>
      </c>
      <c r="G129" s="305">
        <v>2571098.54</v>
      </c>
      <c r="H129" s="305">
        <v>2571098.54</v>
      </c>
      <c r="I129" s="305">
        <v>0</v>
      </c>
      <c r="J129" s="305">
        <v>2571098.54</v>
      </c>
      <c r="K129" s="305">
        <v>0</v>
      </c>
      <c r="L129" s="305">
        <v>2571098.54</v>
      </c>
      <c r="M129" s="305">
        <v>0</v>
      </c>
      <c r="N129" s="305">
        <v>0</v>
      </c>
      <c r="O129" s="306">
        <v>0</v>
      </c>
    </row>
    <row r="130" spans="1:15">
      <c r="A130" s="312" t="s">
        <v>1014</v>
      </c>
      <c r="B130" s="313" t="s">
        <v>1015</v>
      </c>
      <c r="C130" s="313" t="s">
        <v>675</v>
      </c>
      <c r="D130" s="305">
        <v>-2544364.09</v>
      </c>
      <c r="E130" s="305">
        <v>0</v>
      </c>
      <c r="F130" s="305">
        <v>0</v>
      </c>
      <c r="G130" s="305">
        <v>-2544364.09</v>
      </c>
      <c r="H130" s="305">
        <v>-2544364.09</v>
      </c>
      <c r="I130" s="305">
        <v>0</v>
      </c>
      <c r="J130" s="305">
        <v>-2544364.09</v>
      </c>
      <c r="K130" s="305">
        <v>0</v>
      </c>
      <c r="L130" s="305">
        <v>-2544364.09</v>
      </c>
      <c r="M130" s="305">
        <v>0</v>
      </c>
      <c r="N130" s="305">
        <v>0</v>
      </c>
      <c r="O130" s="306">
        <v>0</v>
      </c>
    </row>
    <row r="131" spans="1:15">
      <c r="A131" s="312" t="s">
        <v>1016</v>
      </c>
      <c r="B131" s="313" t="s">
        <v>1017</v>
      </c>
      <c r="C131" s="313" t="s">
        <v>675</v>
      </c>
      <c r="D131" s="305">
        <v>700000</v>
      </c>
      <c r="E131" s="305">
        <v>0</v>
      </c>
      <c r="F131" s="305">
        <v>0</v>
      </c>
      <c r="G131" s="305">
        <v>700000</v>
      </c>
      <c r="H131" s="305">
        <v>700000</v>
      </c>
      <c r="I131" s="305">
        <v>0</v>
      </c>
      <c r="J131" s="305">
        <v>700000</v>
      </c>
      <c r="K131" s="305">
        <v>0</v>
      </c>
      <c r="L131" s="305">
        <v>700000</v>
      </c>
      <c r="M131" s="305">
        <v>0</v>
      </c>
      <c r="N131" s="305">
        <v>0</v>
      </c>
      <c r="O131" s="306">
        <v>0</v>
      </c>
    </row>
    <row r="132" spans="1:15">
      <c r="A132" s="312" t="s">
        <v>1018</v>
      </c>
      <c r="B132" s="313" t="s">
        <v>1019</v>
      </c>
      <c r="C132" s="313" t="s">
        <v>675</v>
      </c>
      <c r="D132" s="305">
        <v>-19176.16</v>
      </c>
      <c r="E132" s="305">
        <v>0</v>
      </c>
      <c r="F132" s="305">
        <v>0</v>
      </c>
      <c r="G132" s="305">
        <v>-19176.16</v>
      </c>
      <c r="H132" s="305">
        <v>-19176.16</v>
      </c>
      <c r="I132" s="305">
        <v>0</v>
      </c>
      <c r="J132" s="305">
        <v>-19176.16</v>
      </c>
      <c r="K132" s="305">
        <v>0</v>
      </c>
      <c r="L132" s="305">
        <v>-19176.16</v>
      </c>
      <c r="M132" s="305">
        <v>0</v>
      </c>
      <c r="N132" s="305">
        <v>0</v>
      </c>
      <c r="O132" s="306">
        <v>0</v>
      </c>
    </row>
    <row r="133" spans="1:15">
      <c r="A133" s="312" t="s">
        <v>1020</v>
      </c>
      <c r="B133" s="313" t="s">
        <v>989</v>
      </c>
      <c r="C133" s="313" t="s">
        <v>675</v>
      </c>
      <c r="D133" s="305">
        <v>0</v>
      </c>
      <c r="E133" s="305">
        <v>0</v>
      </c>
      <c r="F133" s="305">
        <v>0</v>
      </c>
      <c r="G133" s="305">
        <v>0</v>
      </c>
      <c r="H133" s="305">
        <v>0</v>
      </c>
      <c r="I133" s="305">
        <v>0</v>
      </c>
      <c r="J133" s="305">
        <v>0</v>
      </c>
      <c r="K133" s="305">
        <v>0</v>
      </c>
      <c r="L133" s="305">
        <v>0</v>
      </c>
      <c r="M133" s="305">
        <v>0</v>
      </c>
      <c r="N133" s="305">
        <v>0</v>
      </c>
      <c r="O133" s="306">
        <v>5000</v>
      </c>
    </row>
    <row r="134" spans="1:15">
      <c r="A134" s="312" t="s">
        <v>1021</v>
      </c>
      <c r="B134" s="313" t="s">
        <v>1022</v>
      </c>
      <c r="C134" s="313" t="s">
        <v>675</v>
      </c>
      <c r="D134" s="305">
        <v>0</v>
      </c>
      <c r="E134" s="305">
        <v>0</v>
      </c>
      <c r="F134" s="305">
        <v>0</v>
      </c>
      <c r="G134" s="305">
        <v>0</v>
      </c>
      <c r="H134" s="305">
        <v>0</v>
      </c>
      <c r="I134" s="305">
        <v>0</v>
      </c>
      <c r="J134" s="305">
        <v>0</v>
      </c>
      <c r="K134" s="305">
        <v>0</v>
      </c>
      <c r="L134" s="305">
        <v>0</v>
      </c>
      <c r="M134" s="305">
        <v>0</v>
      </c>
      <c r="N134" s="305">
        <v>0</v>
      </c>
      <c r="O134" s="306">
        <v>-49.17</v>
      </c>
    </row>
    <row r="135" spans="1:15">
      <c r="A135" s="312" t="s">
        <v>1023</v>
      </c>
      <c r="B135" s="313" t="s">
        <v>993</v>
      </c>
      <c r="C135" s="313" t="s">
        <v>675</v>
      </c>
      <c r="D135" s="305">
        <v>0</v>
      </c>
      <c r="E135" s="305">
        <v>0</v>
      </c>
      <c r="F135" s="305">
        <v>0</v>
      </c>
      <c r="G135" s="305">
        <v>0</v>
      </c>
      <c r="H135" s="305">
        <v>0</v>
      </c>
      <c r="I135" s="305">
        <v>0</v>
      </c>
      <c r="J135" s="305">
        <v>0</v>
      </c>
      <c r="K135" s="305">
        <v>0</v>
      </c>
      <c r="L135" s="305">
        <v>0</v>
      </c>
      <c r="M135" s="305">
        <v>539007.44999999995</v>
      </c>
      <c r="N135" s="305">
        <v>539007.44999999995</v>
      </c>
      <c r="O135" s="306">
        <v>539007.44999999995</v>
      </c>
    </row>
    <row r="136" spans="1:15">
      <c r="A136" s="312" t="s">
        <v>1024</v>
      </c>
      <c r="B136" s="313" t="s">
        <v>1025</v>
      </c>
      <c r="C136" s="313" t="s">
        <v>675</v>
      </c>
      <c r="D136" s="305">
        <v>0</v>
      </c>
      <c r="E136" s="305">
        <v>0</v>
      </c>
      <c r="F136" s="305">
        <v>0</v>
      </c>
      <c r="G136" s="305">
        <v>0</v>
      </c>
      <c r="H136" s="305">
        <v>0</v>
      </c>
      <c r="I136" s="305">
        <v>0</v>
      </c>
      <c r="J136" s="305">
        <v>0</v>
      </c>
      <c r="K136" s="305">
        <v>0</v>
      </c>
      <c r="L136" s="305">
        <v>0</v>
      </c>
      <c r="M136" s="305">
        <v>-408991.07</v>
      </c>
      <c r="N136" s="305">
        <v>-408991.07</v>
      </c>
      <c r="O136" s="306">
        <v>-426545.81</v>
      </c>
    </row>
    <row r="137" spans="1:15">
      <c r="A137" s="312" t="s">
        <v>1026</v>
      </c>
      <c r="B137" s="313" t="s">
        <v>997</v>
      </c>
      <c r="C137" s="313" t="s">
        <v>675</v>
      </c>
      <c r="D137" s="305">
        <v>0</v>
      </c>
      <c r="E137" s="305">
        <v>0</v>
      </c>
      <c r="F137" s="305">
        <v>0</v>
      </c>
      <c r="G137" s="305">
        <v>0</v>
      </c>
      <c r="H137" s="305">
        <v>0</v>
      </c>
      <c r="I137" s="305">
        <v>0</v>
      </c>
      <c r="J137" s="305">
        <v>0</v>
      </c>
      <c r="K137" s="305">
        <v>0</v>
      </c>
      <c r="L137" s="305">
        <v>0</v>
      </c>
      <c r="M137" s="305">
        <v>1177729.98</v>
      </c>
      <c r="N137" s="305">
        <v>1177729.98</v>
      </c>
      <c r="O137" s="306">
        <v>633568.93999999994</v>
      </c>
    </row>
    <row r="138" spans="1:15">
      <c r="A138" s="312" t="s">
        <v>1027</v>
      </c>
      <c r="B138" s="313" t="s">
        <v>1028</v>
      </c>
      <c r="C138" s="313" t="s">
        <v>675</v>
      </c>
      <c r="D138" s="305">
        <v>0</v>
      </c>
      <c r="E138" s="305">
        <v>0</v>
      </c>
      <c r="F138" s="305">
        <v>0</v>
      </c>
      <c r="G138" s="305">
        <v>0</v>
      </c>
      <c r="H138" s="305">
        <v>0</v>
      </c>
      <c r="I138" s="305">
        <v>0</v>
      </c>
      <c r="J138" s="305">
        <v>0</v>
      </c>
      <c r="K138" s="305">
        <v>0</v>
      </c>
      <c r="L138" s="305">
        <v>0</v>
      </c>
      <c r="M138" s="305">
        <v>-873797.96</v>
      </c>
      <c r="N138" s="305">
        <v>-873797.96</v>
      </c>
      <c r="O138" s="306">
        <v>-279369.39</v>
      </c>
    </row>
    <row r="139" spans="1:15">
      <c r="A139" s="312" t="s">
        <v>1029</v>
      </c>
      <c r="B139" s="313" t="s">
        <v>1001</v>
      </c>
      <c r="C139" s="313" t="s">
        <v>675</v>
      </c>
      <c r="D139" s="305">
        <v>0</v>
      </c>
      <c r="E139" s="305">
        <v>0</v>
      </c>
      <c r="F139" s="305">
        <v>0</v>
      </c>
      <c r="G139" s="305">
        <v>0</v>
      </c>
      <c r="H139" s="305">
        <v>0</v>
      </c>
      <c r="I139" s="305">
        <v>0</v>
      </c>
      <c r="J139" s="305">
        <v>0</v>
      </c>
      <c r="K139" s="305">
        <v>0</v>
      </c>
      <c r="L139" s="305">
        <v>0</v>
      </c>
      <c r="M139" s="305">
        <v>670273.75</v>
      </c>
      <c r="N139" s="305">
        <v>670273.75</v>
      </c>
      <c r="O139" s="306">
        <v>1132893.95</v>
      </c>
    </row>
    <row r="140" spans="1:15">
      <c r="A140" s="312" t="s">
        <v>1030</v>
      </c>
      <c r="B140" s="313" t="s">
        <v>1031</v>
      </c>
      <c r="C140" s="313" t="s">
        <v>675</v>
      </c>
      <c r="D140" s="305">
        <v>0</v>
      </c>
      <c r="E140" s="305">
        <v>0</v>
      </c>
      <c r="F140" s="305">
        <v>0</v>
      </c>
      <c r="G140" s="305">
        <v>0</v>
      </c>
      <c r="H140" s="305">
        <v>0</v>
      </c>
      <c r="I140" s="305">
        <v>0</v>
      </c>
      <c r="J140" s="305">
        <v>0</v>
      </c>
      <c r="K140" s="305">
        <v>0</v>
      </c>
      <c r="L140" s="305">
        <v>0</v>
      </c>
      <c r="M140" s="305">
        <v>-461554.87</v>
      </c>
      <c r="N140" s="305">
        <v>-461554.87</v>
      </c>
      <c r="O140" s="306">
        <v>-527527.65</v>
      </c>
    </row>
    <row r="141" spans="1:15">
      <c r="A141" s="312" t="s">
        <v>1032</v>
      </c>
      <c r="B141" s="313" t="s">
        <v>1005</v>
      </c>
      <c r="C141" s="313" t="s">
        <v>675</v>
      </c>
      <c r="D141" s="305">
        <v>0</v>
      </c>
      <c r="E141" s="305">
        <v>0</v>
      </c>
      <c r="F141" s="305">
        <v>0</v>
      </c>
      <c r="G141" s="305">
        <v>0</v>
      </c>
      <c r="H141" s="305">
        <v>0</v>
      </c>
      <c r="I141" s="305">
        <v>0</v>
      </c>
      <c r="J141" s="305">
        <v>0</v>
      </c>
      <c r="K141" s="305">
        <v>0</v>
      </c>
      <c r="L141" s="305">
        <v>0</v>
      </c>
      <c r="M141" s="305">
        <v>0</v>
      </c>
      <c r="N141" s="305">
        <v>0</v>
      </c>
      <c r="O141" s="306">
        <v>403390</v>
      </c>
    </row>
    <row r="142" spans="1:15">
      <c r="A142" s="312" t="s">
        <v>1033</v>
      </c>
      <c r="B142" s="313" t="s">
        <v>1007</v>
      </c>
      <c r="C142" s="313" t="s">
        <v>675</v>
      </c>
      <c r="D142" s="305">
        <v>0</v>
      </c>
      <c r="E142" s="305">
        <v>0</v>
      </c>
      <c r="F142" s="305">
        <v>0</v>
      </c>
      <c r="G142" s="305">
        <v>0</v>
      </c>
      <c r="H142" s="305">
        <v>0</v>
      </c>
      <c r="I142" s="305">
        <v>0</v>
      </c>
      <c r="J142" s="305">
        <v>0</v>
      </c>
      <c r="K142" s="305">
        <v>0</v>
      </c>
      <c r="L142" s="305">
        <v>0</v>
      </c>
      <c r="M142" s="305">
        <v>0</v>
      </c>
      <c r="N142" s="305">
        <v>0</v>
      </c>
      <c r="O142" s="306">
        <v>-45312.3</v>
      </c>
    </row>
    <row r="143" spans="1:15">
      <c r="A143" s="312" t="s">
        <v>1034</v>
      </c>
      <c r="B143" s="313" t="s">
        <v>1009</v>
      </c>
      <c r="C143" s="313" t="s">
        <v>675</v>
      </c>
      <c r="D143" s="305">
        <v>0</v>
      </c>
      <c r="E143" s="305">
        <v>0</v>
      </c>
      <c r="F143" s="305">
        <v>0</v>
      </c>
      <c r="G143" s="305">
        <v>0</v>
      </c>
      <c r="H143" s="305">
        <v>0</v>
      </c>
      <c r="I143" s="305">
        <v>0</v>
      </c>
      <c r="J143" s="305">
        <v>0</v>
      </c>
      <c r="K143" s="305">
        <v>0</v>
      </c>
      <c r="L143" s="305">
        <v>0</v>
      </c>
      <c r="M143" s="305">
        <v>803293.69</v>
      </c>
      <c r="N143" s="305">
        <v>803293.69</v>
      </c>
      <c r="O143" s="306">
        <v>806293.69</v>
      </c>
    </row>
    <row r="144" spans="1:15">
      <c r="A144" s="312" t="s">
        <v>1035</v>
      </c>
      <c r="B144" s="313" t="s">
        <v>1036</v>
      </c>
      <c r="C144" s="313" t="s">
        <v>675</v>
      </c>
      <c r="D144" s="305">
        <v>0</v>
      </c>
      <c r="E144" s="305">
        <v>0</v>
      </c>
      <c r="F144" s="305">
        <v>0</v>
      </c>
      <c r="G144" s="305">
        <v>0</v>
      </c>
      <c r="H144" s="305">
        <v>0</v>
      </c>
      <c r="I144" s="305">
        <v>0</v>
      </c>
      <c r="J144" s="305">
        <v>0</v>
      </c>
      <c r="K144" s="305">
        <v>0</v>
      </c>
      <c r="L144" s="305">
        <v>0</v>
      </c>
      <c r="M144" s="305">
        <v>-627365.64</v>
      </c>
      <c r="N144" s="305">
        <v>-627365.64</v>
      </c>
      <c r="O144" s="306">
        <v>-645675.32999999996</v>
      </c>
    </row>
    <row r="145" spans="1:15">
      <c r="A145" s="312" t="s">
        <v>1037</v>
      </c>
      <c r="B145" s="313" t="s">
        <v>1013</v>
      </c>
      <c r="C145" s="313" t="s">
        <v>675</v>
      </c>
      <c r="D145" s="305">
        <v>0</v>
      </c>
      <c r="E145" s="305">
        <v>0</v>
      </c>
      <c r="F145" s="305">
        <v>0</v>
      </c>
      <c r="G145" s="305">
        <v>0</v>
      </c>
      <c r="H145" s="305">
        <v>0</v>
      </c>
      <c r="I145" s="305">
        <v>0</v>
      </c>
      <c r="J145" s="305">
        <v>0</v>
      </c>
      <c r="K145" s="305">
        <v>0</v>
      </c>
      <c r="L145" s="305">
        <v>0</v>
      </c>
      <c r="M145" s="305">
        <v>2571098.54</v>
      </c>
      <c r="N145" s="305">
        <v>2571098.54</v>
      </c>
      <c r="O145" s="306">
        <v>2571098.54</v>
      </c>
    </row>
    <row r="146" spans="1:15">
      <c r="A146" s="312" t="s">
        <v>1038</v>
      </c>
      <c r="B146" s="313" t="s">
        <v>1039</v>
      </c>
      <c r="C146" s="313" t="s">
        <v>675</v>
      </c>
      <c r="D146" s="305">
        <v>0</v>
      </c>
      <c r="E146" s="305">
        <v>0</v>
      </c>
      <c r="F146" s="305">
        <v>0</v>
      </c>
      <c r="G146" s="305">
        <v>0</v>
      </c>
      <c r="H146" s="305">
        <v>0</v>
      </c>
      <c r="I146" s="305">
        <v>0</v>
      </c>
      <c r="J146" s="305">
        <v>0</v>
      </c>
      <c r="K146" s="305">
        <v>0</v>
      </c>
      <c r="L146" s="305">
        <v>0</v>
      </c>
      <c r="M146" s="305">
        <v>-2536581.89</v>
      </c>
      <c r="N146" s="305">
        <v>-2536581.89</v>
      </c>
      <c r="O146" s="306">
        <v>-2540249.21</v>
      </c>
    </row>
    <row r="147" spans="1:15">
      <c r="A147" s="312" t="s">
        <v>1040</v>
      </c>
      <c r="B147" s="313" t="s">
        <v>1041</v>
      </c>
      <c r="C147" s="313" t="s">
        <v>675</v>
      </c>
      <c r="D147" s="305">
        <v>0</v>
      </c>
      <c r="E147" s="305">
        <v>0</v>
      </c>
      <c r="F147" s="305">
        <v>0</v>
      </c>
      <c r="G147" s="305">
        <v>0</v>
      </c>
      <c r="H147" s="305">
        <v>0</v>
      </c>
      <c r="I147" s="305">
        <v>0</v>
      </c>
      <c r="J147" s="305">
        <v>0</v>
      </c>
      <c r="K147" s="305">
        <v>0</v>
      </c>
      <c r="L147" s="305">
        <v>0</v>
      </c>
      <c r="M147" s="305">
        <v>393353</v>
      </c>
      <c r="N147" s="305">
        <v>393353</v>
      </c>
      <c r="O147" s="306">
        <v>393353</v>
      </c>
    </row>
    <row r="148" spans="1:15">
      <c r="A148" s="312" t="s">
        <v>1042</v>
      </c>
      <c r="B148" s="313" t="s">
        <v>1043</v>
      </c>
      <c r="C148" s="313" t="s">
        <v>675</v>
      </c>
      <c r="D148" s="305">
        <v>0</v>
      </c>
      <c r="E148" s="305">
        <v>0</v>
      </c>
      <c r="F148" s="305">
        <v>0</v>
      </c>
      <c r="G148" s="305">
        <v>0</v>
      </c>
      <c r="H148" s="305">
        <v>0</v>
      </c>
      <c r="I148" s="305">
        <v>0</v>
      </c>
      <c r="J148" s="305">
        <v>0</v>
      </c>
      <c r="K148" s="305">
        <v>0</v>
      </c>
      <c r="L148" s="305">
        <v>0</v>
      </c>
      <c r="M148" s="305">
        <v>-110299.85</v>
      </c>
      <c r="N148" s="305">
        <v>-110299.85</v>
      </c>
      <c r="O148" s="306">
        <v>-133720.37</v>
      </c>
    </row>
    <row r="149" spans="1:15">
      <c r="A149" s="312" t="s">
        <v>1044</v>
      </c>
      <c r="B149" s="313" t="s">
        <v>1045</v>
      </c>
      <c r="C149" s="313" t="s">
        <v>675</v>
      </c>
      <c r="D149" s="305">
        <v>0</v>
      </c>
      <c r="E149" s="305">
        <v>0</v>
      </c>
      <c r="F149" s="305">
        <v>0</v>
      </c>
      <c r="G149" s="305">
        <v>0</v>
      </c>
      <c r="H149" s="305">
        <v>0</v>
      </c>
      <c r="I149" s="305">
        <v>0</v>
      </c>
      <c r="J149" s="305">
        <v>0</v>
      </c>
      <c r="K149" s="305">
        <v>0</v>
      </c>
      <c r="L149" s="305">
        <v>0</v>
      </c>
      <c r="M149" s="305">
        <v>63914.75</v>
      </c>
      <c r="N149" s="305">
        <v>63914.75</v>
      </c>
      <c r="O149" s="306">
        <v>63914.75</v>
      </c>
    </row>
    <row r="150" spans="1:15">
      <c r="A150" s="312" t="s">
        <v>1046</v>
      </c>
      <c r="B150" s="313" t="s">
        <v>1047</v>
      </c>
      <c r="C150" s="313" t="s">
        <v>675</v>
      </c>
      <c r="D150" s="305">
        <v>0</v>
      </c>
      <c r="E150" s="305">
        <v>0</v>
      </c>
      <c r="F150" s="305">
        <v>0</v>
      </c>
      <c r="G150" s="305">
        <v>0</v>
      </c>
      <c r="H150" s="305">
        <v>0</v>
      </c>
      <c r="I150" s="305">
        <v>0</v>
      </c>
      <c r="J150" s="305">
        <v>0</v>
      </c>
      <c r="K150" s="305">
        <v>0</v>
      </c>
      <c r="L150" s="305">
        <v>0</v>
      </c>
      <c r="M150" s="305">
        <v>0</v>
      </c>
      <c r="N150" s="305">
        <v>0</v>
      </c>
      <c r="O150" s="306">
        <v>0</v>
      </c>
    </row>
    <row r="151" spans="1:15">
      <c r="A151" s="312" t="s">
        <v>1048</v>
      </c>
      <c r="B151" s="313" t="s">
        <v>1047</v>
      </c>
      <c r="C151" s="313" t="s">
        <v>675</v>
      </c>
      <c r="D151" s="305">
        <v>0</v>
      </c>
      <c r="E151" s="305">
        <v>0</v>
      </c>
      <c r="F151" s="305">
        <v>0</v>
      </c>
      <c r="G151" s="305">
        <v>0</v>
      </c>
      <c r="H151" s="305">
        <v>0</v>
      </c>
      <c r="I151" s="305">
        <v>0</v>
      </c>
      <c r="J151" s="305">
        <v>0</v>
      </c>
      <c r="K151" s="305">
        <v>0</v>
      </c>
      <c r="L151" s="305">
        <v>0</v>
      </c>
      <c r="M151" s="305">
        <v>-15687.19</v>
      </c>
      <c r="N151" s="305">
        <v>-15687.19</v>
      </c>
      <c r="O151" s="306">
        <v>-19772.64</v>
      </c>
    </row>
    <row r="152" spans="1:15">
      <c r="A152" s="312" t="s">
        <v>1049</v>
      </c>
      <c r="B152" s="313" t="s">
        <v>1050</v>
      </c>
      <c r="C152" s="313" t="s">
        <v>675</v>
      </c>
      <c r="D152" s="305">
        <v>0</v>
      </c>
      <c r="E152" s="305">
        <v>0</v>
      </c>
      <c r="F152" s="305">
        <v>0</v>
      </c>
      <c r="G152" s="305">
        <v>0</v>
      </c>
      <c r="H152" s="305">
        <v>0</v>
      </c>
      <c r="I152" s="305">
        <v>0</v>
      </c>
      <c r="J152" s="305">
        <v>0</v>
      </c>
      <c r="K152" s="305">
        <v>0</v>
      </c>
      <c r="L152" s="305">
        <v>0</v>
      </c>
      <c r="M152" s="305">
        <v>628037.1</v>
      </c>
      <c r="N152" s="305">
        <v>628037.1</v>
      </c>
      <c r="O152" s="306">
        <v>695895.38</v>
      </c>
    </row>
    <row r="153" spans="1:15">
      <c r="A153" s="312" t="s">
        <v>1051</v>
      </c>
      <c r="B153" s="313" t="s">
        <v>1052</v>
      </c>
      <c r="C153" s="313" t="s">
        <v>675</v>
      </c>
      <c r="D153" s="305">
        <v>0</v>
      </c>
      <c r="E153" s="305">
        <v>0</v>
      </c>
      <c r="F153" s="305">
        <v>0</v>
      </c>
      <c r="G153" s="305">
        <v>0</v>
      </c>
      <c r="H153" s="305">
        <v>0</v>
      </c>
      <c r="I153" s="305">
        <v>0</v>
      </c>
      <c r="J153" s="305">
        <v>0</v>
      </c>
      <c r="K153" s="305">
        <v>0</v>
      </c>
      <c r="L153" s="305">
        <v>0</v>
      </c>
      <c r="M153" s="305">
        <v>0</v>
      </c>
      <c r="N153" s="305">
        <v>0</v>
      </c>
      <c r="O153" s="306">
        <v>0</v>
      </c>
    </row>
    <row r="154" spans="1:15">
      <c r="A154" s="312" t="s">
        <v>1053</v>
      </c>
      <c r="B154" s="313" t="s">
        <v>1052</v>
      </c>
      <c r="C154" s="313" t="s">
        <v>675</v>
      </c>
      <c r="D154" s="305">
        <v>0</v>
      </c>
      <c r="E154" s="305">
        <v>0</v>
      </c>
      <c r="F154" s="305">
        <v>0</v>
      </c>
      <c r="G154" s="305">
        <v>0</v>
      </c>
      <c r="H154" s="305">
        <v>0</v>
      </c>
      <c r="I154" s="305">
        <v>0</v>
      </c>
      <c r="J154" s="305">
        <v>0</v>
      </c>
      <c r="K154" s="305">
        <v>0</v>
      </c>
      <c r="L154" s="305">
        <v>0</v>
      </c>
      <c r="M154" s="305">
        <v>-282649.94</v>
      </c>
      <c r="N154" s="305">
        <v>-282649.94</v>
      </c>
      <c r="O154" s="306">
        <v>-297151.8</v>
      </c>
    </row>
    <row r="155" spans="1:15">
      <c r="A155" s="312" t="s">
        <v>1054</v>
      </c>
      <c r="B155" s="313" t="s">
        <v>1055</v>
      </c>
      <c r="C155" s="313" t="s">
        <v>675</v>
      </c>
      <c r="D155" s="305">
        <v>0</v>
      </c>
      <c r="E155" s="305">
        <v>0</v>
      </c>
      <c r="F155" s="305">
        <v>0</v>
      </c>
      <c r="G155" s="305">
        <v>0</v>
      </c>
      <c r="H155" s="305">
        <v>0</v>
      </c>
      <c r="I155" s="305">
        <v>0</v>
      </c>
      <c r="J155" s="305">
        <v>0</v>
      </c>
      <c r="K155" s="305">
        <v>0</v>
      </c>
      <c r="L155" s="305">
        <v>0</v>
      </c>
      <c r="M155" s="305">
        <v>234885.25</v>
      </c>
      <c r="N155" s="305">
        <v>234885.25</v>
      </c>
      <c r="O155" s="306">
        <v>470612.49</v>
      </c>
    </row>
    <row r="156" spans="1:15">
      <c r="A156" s="312" t="s">
        <v>1056</v>
      </c>
      <c r="B156" s="313" t="s">
        <v>1057</v>
      </c>
      <c r="C156" s="313" t="s">
        <v>675</v>
      </c>
      <c r="D156" s="305">
        <v>0</v>
      </c>
      <c r="E156" s="305">
        <v>0</v>
      </c>
      <c r="F156" s="305">
        <v>0</v>
      </c>
      <c r="G156" s="305">
        <v>0</v>
      </c>
      <c r="H156" s="305">
        <v>0</v>
      </c>
      <c r="I156" s="305">
        <v>0</v>
      </c>
      <c r="J156" s="305">
        <v>0</v>
      </c>
      <c r="K156" s="305">
        <v>0</v>
      </c>
      <c r="L156" s="305">
        <v>0</v>
      </c>
      <c r="M156" s="305">
        <v>-32.99</v>
      </c>
      <c r="N156" s="305">
        <v>-32.99</v>
      </c>
      <c r="O156" s="306">
        <v>-42596.4</v>
      </c>
    </row>
    <row r="157" spans="1:15">
      <c r="A157" s="312" t="s">
        <v>1058</v>
      </c>
      <c r="B157" s="313" t="s">
        <v>1059</v>
      </c>
      <c r="C157" s="313" t="s">
        <v>675</v>
      </c>
      <c r="D157" s="305">
        <v>0</v>
      </c>
      <c r="E157" s="305">
        <v>0</v>
      </c>
      <c r="F157" s="305">
        <v>0</v>
      </c>
      <c r="G157" s="305">
        <v>0</v>
      </c>
      <c r="H157" s="305">
        <v>0</v>
      </c>
      <c r="I157" s="305">
        <v>0</v>
      </c>
      <c r="J157" s="305">
        <v>0</v>
      </c>
      <c r="K157" s="305">
        <v>0</v>
      </c>
      <c r="L157" s="305">
        <v>0</v>
      </c>
      <c r="M157" s="305">
        <v>0</v>
      </c>
      <c r="N157" s="305">
        <v>0</v>
      </c>
      <c r="O157" s="306">
        <v>244460</v>
      </c>
    </row>
    <row r="158" spans="1:15">
      <c r="A158" s="312" t="s">
        <v>1060</v>
      </c>
      <c r="B158" s="313" t="s">
        <v>1061</v>
      </c>
      <c r="C158" s="313" t="s">
        <v>675</v>
      </c>
      <c r="D158" s="305">
        <v>0</v>
      </c>
      <c r="E158" s="305">
        <v>0</v>
      </c>
      <c r="F158" s="305">
        <v>0</v>
      </c>
      <c r="G158" s="305">
        <v>0</v>
      </c>
      <c r="H158" s="305">
        <v>0</v>
      </c>
      <c r="I158" s="305">
        <v>0</v>
      </c>
      <c r="J158" s="305">
        <v>0</v>
      </c>
      <c r="K158" s="305">
        <v>0</v>
      </c>
      <c r="L158" s="305">
        <v>0</v>
      </c>
      <c r="M158" s="305">
        <v>0</v>
      </c>
      <c r="N158" s="305">
        <v>0</v>
      </c>
      <c r="O158" s="306">
        <v>-2419.66</v>
      </c>
    </row>
    <row r="159" spans="1:15">
      <c r="A159" s="312" t="s">
        <v>653</v>
      </c>
      <c r="B159" s="313" t="s">
        <v>47</v>
      </c>
      <c r="C159" s="313" t="s">
        <v>675</v>
      </c>
      <c r="D159" s="305">
        <v>0</v>
      </c>
      <c r="E159" s="305">
        <v>1155000</v>
      </c>
      <c r="F159" s="305">
        <v>0</v>
      </c>
      <c r="G159" s="305">
        <v>1155000</v>
      </c>
      <c r="H159" s="305">
        <v>0</v>
      </c>
      <c r="I159" s="305">
        <v>1155000</v>
      </c>
      <c r="J159" s="305">
        <v>1155000</v>
      </c>
      <c r="K159" s="305">
        <v>0</v>
      </c>
      <c r="L159" s="305">
        <v>1155000</v>
      </c>
      <c r="M159" s="305">
        <v>0</v>
      </c>
      <c r="N159" s="305">
        <v>0</v>
      </c>
      <c r="O159" s="306">
        <v>0</v>
      </c>
    </row>
    <row r="160" spans="1:15">
      <c r="A160" s="312" t="s">
        <v>1062</v>
      </c>
      <c r="B160" s="313" t="s">
        <v>1063</v>
      </c>
      <c r="C160" s="313" t="s">
        <v>671</v>
      </c>
      <c r="D160" s="305">
        <v>0</v>
      </c>
      <c r="E160" s="305">
        <v>0</v>
      </c>
      <c r="F160" s="305">
        <v>0</v>
      </c>
      <c r="G160" s="305">
        <v>0</v>
      </c>
      <c r="H160" s="305">
        <v>0</v>
      </c>
      <c r="I160" s="305">
        <v>0</v>
      </c>
      <c r="J160" s="305">
        <v>0</v>
      </c>
      <c r="K160" s="305">
        <v>0</v>
      </c>
      <c r="L160" s="305">
        <v>0</v>
      </c>
      <c r="M160" s="305">
        <v>159226.44</v>
      </c>
      <c r="N160" s="305">
        <v>159226.44</v>
      </c>
      <c r="O160" s="306">
        <v>0</v>
      </c>
    </row>
    <row r="161" spans="1:15">
      <c r="A161" s="312" t="s">
        <v>1064</v>
      </c>
      <c r="B161" s="313" t="s">
        <v>1065</v>
      </c>
      <c r="C161" s="313" t="s">
        <v>671</v>
      </c>
      <c r="D161" s="305">
        <v>0</v>
      </c>
      <c r="E161" s="305">
        <v>0</v>
      </c>
      <c r="F161" s="305">
        <v>0</v>
      </c>
      <c r="G161" s="305">
        <v>0</v>
      </c>
      <c r="H161" s="305">
        <v>0</v>
      </c>
      <c r="I161" s="305">
        <v>0</v>
      </c>
      <c r="J161" s="305">
        <v>0</v>
      </c>
      <c r="K161" s="305">
        <v>0</v>
      </c>
      <c r="L161" s="305">
        <v>0</v>
      </c>
      <c r="M161" s="305">
        <v>61226.1</v>
      </c>
      <c r="N161" s="305">
        <v>61226.1</v>
      </c>
      <c r="O161" s="306">
        <v>0</v>
      </c>
    </row>
    <row r="162" spans="1:15">
      <c r="A162" s="312" t="s">
        <v>1066</v>
      </c>
      <c r="B162" s="313" t="s">
        <v>1067</v>
      </c>
      <c r="C162" s="313" t="s">
        <v>671</v>
      </c>
      <c r="D162" s="305">
        <v>0</v>
      </c>
      <c r="E162" s="305">
        <v>0</v>
      </c>
      <c r="F162" s="305">
        <v>0</v>
      </c>
      <c r="G162" s="305">
        <v>0</v>
      </c>
      <c r="H162" s="305">
        <v>0</v>
      </c>
      <c r="I162" s="305">
        <v>0</v>
      </c>
      <c r="J162" s="305">
        <v>0</v>
      </c>
      <c r="K162" s="305">
        <v>0</v>
      </c>
      <c r="L162" s="305">
        <v>0</v>
      </c>
      <c r="M162" s="305">
        <v>0</v>
      </c>
      <c r="N162" s="305">
        <v>0</v>
      </c>
      <c r="O162" s="306">
        <v>0</v>
      </c>
    </row>
    <row r="163" spans="1:15">
      <c r="A163" s="312" t="s">
        <v>1068</v>
      </c>
      <c r="B163" s="313" t="s">
        <v>1067</v>
      </c>
      <c r="C163" s="313" t="s">
        <v>671</v>
      </c>
      <c r="D163" s="305">
        <v>0</v>
      </c>
      <c r="E163" s="305">
        <v>0</v>
      </c>
      <c r="F163" s="305">
        <v>0</v>
      </c>
      <c r="G163" s="305">
        <v>0</v>
      </c>
      <c r="H163" s="305">
        <v>0</v>
      </c>
      <c r="I163" s="305">
        <v>0</v>
      </c>
      <c r="J163" s="305">
        <v>0</v>
      </c>
      <c r="K163" s="305">
        <v>0</v>
      </c>
      <c r="L163" s="305">
        <v>0</v>
      </c>
      <c r="M163" s="305">
        <v>0</v>
      </c>
      <c r="N163" s="305">
        <v>0</v>
      </c>
      <c r="O163" s="306">
        <v>0</v>
      </c>
    </row>
    <row r="164" spans="1:15">
      <c r="A164" s="312" t="s">
        <v>1069</v>
      </c>
      <c r="B164" s="313" t="s">
        <v>1070</v>
      </c>
      <c r="C164" s="313" t="s">
        <v>671</v>
      </c>
      <c r="D164" s="305">
        <v>0</v>
      </c>
      <c r="E164" s="305">
        <v>0</v>
      </c>
      <c r="F164" s="305">
        <v>0</v>
      </c>
      <c r="G164" s="305">
        <v>0</v>
      </c>
      <c r="H164" s="305">
        <v>0</v>
      </c>
      <c r="I164" s="305">
        <v>0</v>
      </c>
      <c r="J164" s="305">
        <v>0</v>
      </c>
      <c r="K164" s="305">
        <v>0</v>
      </c>
      <c r="L164" s="305">
        <v>0</v>
      </c>
      <c r="M164" s="305">
        <v>0</v>
      </c>
      <c r="N164" s="305">
        <v>0</v>
      </c>
      <c r="O164" s="306">
        <v>0</v>
      </c>
    </row>
    <row r="165" spans="1:15">
      <c r="A165" s="312" t="s">
        <v>1071</v>
      </c>
      <c r="B165" s="313" t="s">
        <v>1070</v>
      </c>
      <c r="C165" s="313" t="s">
        <v>671</v>
      </c>
      <c r="D165" s="305">
        <v>0</v>
      </c>
      <c r="E165" s="305">
        <v>0</v>
      </c>
      <c r="F165" s="305">
        <v>0</v>
      </c>
      <c r="G165" s="305">
        <v>0</v>
      </c>
      <c r="H165" s="305">
        <v>0</v>
      </c>
      <c r="I165" s="305">
        <v>0</v>
      </c>
      <c r="J165" s="305">
        <v>0</v>
      </c>
      <c r="K165" s="305">
        <v>0</v>
      </c>
      <c r="L165" s="305">
        <v>0</v>
      </c>
      <c r="M165" s="305">
        <v>4100</v>
      </c>
      <c r="N165" s="305">
        <v>4100</v>
      </c>
      <c r="O165" s="306">
        <v>0</v>
      </c>
    </row>
    <row r="166" spans="1:15">
      <c r="A166" s="312" t="s">
        <v>1072</v>
      </c>
      <c r="B166" s="313" t="s">
        <v>1073</v>
      </c>
      <c r="C166" s="313" t="s">
        <v>671</v>
      </c>
      <c r="D166" s="305">
        <v>0</v>
      </c>
      <c r="E166" s="305">
        <v>0</v>
      </c>
      <c r="F166" s="305">
        <v>0</v>
      </c>
      <c r="G166" s="305">
        <v>0</v>
      </c>
      <c r="H166" s="305">
        <v>0</v>
      </c>
      <c r="I166" s="305">
        <v>0</v>
      </c>
      <c r="J166" s="305">
        <v>0</v>
      </c>
      <c r="K166" s="305">
        <v>0</v>
      </c>
      <c r="L166" s="305">
        <v>0</v>
      </c>
      <c r="M166" s="305">
        <v>177676</v>
      </c>
      <c r="N166" s="305">
        <v>177676</v>
      </c>
      <c r="O166" s="306">
        <v>178000</v>
      </c>
    </row>
    <row r="167" spans="1:15">
      <c r="A167" s="312" t="s">
        <v>1074</v>
      </c>
      <c r="B167" s="313" t="s">
        <v>1070</v>
      </c>
      <c r="C167" s="313" t="s">
        <v>671</v>
      </c>
      <c r="D167" s="305">
        <v>0</v>
      </c>
      <c r="E167" s="305">
        <v>0</v>
      </c>
      <c r="F167" s="305">
        <v>0</v>
      </c>
      <c r="G167" s="305">
        <v>0</v>
      </c>
      <c r="H167" s="305">
        <v>0</v>
      </c>
      <c r="I167" s="305">
        <v>0</v>
      </c>
      <c r="J167" s="305">
        <v>0</v>
      </c>
      <c r="K167" s="305">
        <v>0</v>
      </c>
      <c r="L167" s="305">
        <v>0</v>
      </c>
      <c r="M167" s="305">
        <v>198057.16</v>
      </c>
      <c r="N167" s="305">
        <v>198057.16</v>
      </c>
      <c r="O167" s="306">
        <v>198057.16</v>
      </c>
    </row>
    <row r="168" spans="1:15">
      <c r="A168" s="312" t="s">
        <v>1075</v>
      </c>
      <c r="B168" s="313" t="s">
        <v>1070</v>
      </c>
      <c r="C168" s="313" t="s">
        <v>671</v>
      </c>
      <c r="D168" s="305">
        <v>401057.16</v>
      </c>
      <c r="E168" s="305">
        <v>0</v>
      </c>
      <c r="F168" s="305">
        <v>0</v>
      </c>
      <c r="G168" s="305">
        <v>401057.16</v>
      </c>
      <c r="H168" s="305">
        <v>401057.16</v>
      </c>
      <c r="I168" s="305">
        <v>0</v>
      </c>
      <c r="J168" s="305">
        <v>401057.16</v>
      </c>
      <c r="K168" s="305">
        <v>0</v>
      </c>
      <c r="L168" s="305">
        <v>401057.16</v>
      </c>
      <c r="M168" s="305">
        <v>0</v>
      </c>
      <c r="N168" s="305">
        <v>0</v>
      </c>
      <c r="O168" s="306">
        <v>0</v>
      </c>
    </row>
    <row r="169" spans="1:15">
      <c r="A169" s="312" t="s">
        <v>1076</v>
      </c>
      <c r="B169" s="313" t="s">
        <v>683</v>
      </c>
      <c r="C169" s="313" t="s">
        <v>683</v>
      </c>
      <c r="D169" s="305">
        <v>3196568.48</v>
      </c>
      <c r="E169" s="305">
        <v>-1155000</v>
      </c>
      <c r="F169" s="305">
        <v>0</v>
      </c>
      <c r="G169" s="305">
        <v>2041568.48</v>
      </c>
      <c r="H169" s="305">
        <v>3196568.48</v>
      </c>
      <c r="I169" s="305">
        <v>-1155000</v>
      </c>
      <c r="J169" s="305">
        <v>2041568.48</v>
      </c>
      <c r="K169" s="305">
        <v>0</v>
      </c>
      <c r="L169" s="305">
        <v>2041568.48</v>
      </c>
      <c r="M169" s="305">
        <v>0</v>
      </c>
      <c r="N169" s="305">
        <v>0</v>
      </c>
      <c r="O169" s="306">
        <v>0</v>
      </c>
    </row>
    <row r="170" spans="1:15">
      <c r="A170" s="312" t="s">
        <v>1077</v>
      </c>
      <c r="B170" s="313" t="s">
        <v>683</v>
      </c>
      <c r="C170" s="313" t="s">
        <v>683</v>
      </c>
      <c r="D170" s="307">
        <v>0</v>
      </c>
      <c r="E170" s="307">
        <v>0</v>
      </c>
      <c r="F170" s="307">
        <v>0</v>
      </c>
      <c r="G170" s="307">
        <v>0</v>
      </c>
      <c r="H170" s="307">
        <v>0</v>
      </c>
      <c r="I170" s="307">
        <v>0</v>
      </c>
      <c r="J170" s="307">
        <v>0</v>
      </c>
      <c r="K170" s="307">
        <v>0</v>
      </c>
      <c r="L170" s="307">
        <v>0</v>
      </c>
      <c r="M170" s="307">
        <v>7402694.9900000002</v>
      </c>
      <c r="N170" s="307">
        <v>7402694.9900000002</v>
      </c>
      <c r="O170" s="308">
        <v>6256148.1299999999</v>
      </c>
    </row>
    <row r="171" spans="1:15">
      <c r="A171" s="312" t="s">
        <v>1078</v>
      </c>
      <c r="B171" s="313" t="s">
        <v>1079</v>
      </c>
      <c r="C171" s="313" t="s">
        <v>685</v>
      </c>
      <c r="D171" s="305">
        <v>0</v>
      </c>
      <c r="E171" s="305">
        <v>0</v>
      </c>
      <c r="F171" s="305">
        <v>0</v>
      </c>
      <c r="G171" s="305">
        <v>0</v>
      </c>
      <c r="H171" s="305">
        <v>0</v>
      </c>
      <c r="I171" s="305">
        <v>0</v>
      </c>
      <c r="J171" s="305">
        <v>0</v>
      </c>
      <c r="K171" s="305">
        <v>0</v>
      </c>
      <c r="L171" s="305">
        <v>0</v>
      </c>
      <c r="M171" s="305">
        <v>0</v>
      </c>
      <c r="N171" s="305">
        <v>0</v>
      </c>
      <c r="O171" s="306">
        <v>0</v>
      </c>
    </row>
    <row r="172" spans="1:15">
      <c r="A172" s="312" t="s">
        <v>1080</v>
      </c>
      <c r="B172" s="313" t="s">
        <v>1079</v>
      </c>
      <c r="C172" s="313" t="s">
        <v>685</v>
      </c>
      <c r="D172" s="305">
        <v>0</v>
      </c>
      <c r="E172" s="305">
        <v>0</v>
      </c>
      <c r="F172" s="305">
        <v>0</v>
      </c>
      <c r="G172" s="305">
        <v>0</v>
      </c>
      <c r="H172" s="305">
        <v>0</v>
      </c>
      <c r="I172" s="305">
        <v>0</v>
      </c>
      <c r="J172" s="305">
        <v>0</v>
      </c>
      <c r="K172" s="305">
        <v>0</v>
      </c>
      <c r="L172" s="305">
        <v>0</v>
      </c>
      <c r="M172" s="305">
        <v>-13590148</v>
      </c>
      <c r="N172" s="305">
        <v>-13590148</v>
      </c>
      <c r="O172" s="306">
        <v>-26923896.199999999</v>
      </c>
    </row>
    <row r="173" spans="1:15">
      <c r="A173" s="312" t="s">
        <v>1081</v>
      </c>
      <c r="B173" s="313" t="s">
        <v>1082</v>
      </c>
      <c r="C173" s="313" t="s">
        <v>689</v>
      </c>
      <c r="D173" s="305">
        <v>0</v>
      </c>
      <c r="E173" s="305">
        <v>0</v>
      </c>
      <c r="F173" s="305">
        <v>0</v>
      </c>
      <c r="G173" s="305">
        <v>0</v>
      </c>
      <c r="H173" s="305">
        <v>0</v>
      </c>
      <c r="I173" s="305">
        <v>0</v>
      </c>
      <c r="J173" s="305">
        <v>0</v>
      </c>
      <c r="K173" s="305">
        <v>0</v>
      </c>
      <c r="L173" s="305">
        <v>0</v>
      </c>
      <c r="M173" s="305">
        <v>0</v>
      </c>
      <c r="N173" s="305">
        <v>0</v>
      </c>
      <c r="O173" s="306">
        <v>-16236431.689999999</v>
      </c>
    </row>
    <row r="174" spans="1:15">
      <c r="A174" s="312" t="s">
        <v>1083</v>
      </c>
      <c r="B174" s="313" t="s">
        <v>1082</v>
      </c>
      <c r="C174" s="313" t="s">
        <v>689</v>
      </c>
      <c r="D174" s="305">
        <v>-3286898.51</v>
      </c>
      <c r="E174" s="305">
        <v>0</v>
      </c>
      <c r="F174" s="305">
        <v>0</v>
      </c>
      <c r="G174" s="305">
        <v>-3286898.51</v>
      </c>
      <c r="H174" s="305">
        <v>-3286898.51</v>
      </c>
      <c r="I174" s="305">
        <v>0</v>
      </c>
      <c r="J174" s="305">
        <v>-3286898.51</v>
      </c>
      <c r="K174" s="305">
        <v>0</v>
      </c>
      <c r="L174" s="305">
        <v>-3286898.51</v>
      </c>
      <c r="M174" s="305">
        <v>0</v>
      </c>
      <c r="N174" s="305">
        <v>0</v>
      </c>
      <c r="O174" s="306">
        <v>0</v>
      </c>
    </row>
    <row r="175" spans="1:15">
      <c r="A175" s="312" t="s">
        <v>1084</v>
      </c>
      <c r="B175" s="313" t="s">
        <v>1085</v>
      </c>
      <c r="C175" s="313" t="s">
        <v>689</v>
      </c>
      <c r="D175" s="305">
        <v>-27620190.82</v>
      </c>
      <c r="E175" s="305">
        <v>0</v>
      </c>
      <c r="F175" s="305">
        <v>0</v>
      </c>
      <c r="G175" s="305">
        <v>-27620190.82</v>
      </c>
      <c r="H175" s="305">
        <v>-27620190.82</v>
      </c>
      <c r="I175" s="305">
        <v>0</v>
      </c>
      <c r="J175" s="305">
        <v>-27620190.82</v>
      </c>
      <c r="K175" s="305">
        <v>0</v>
      </c>
      <c r="L175" s="305">
        <v>-27620190.82</v>
      </c>
      <c r="M175" s="305">
        <v>0</v>
      </c>
      <c r="N175" s="305">
        <v>0</v>
      </c>
      <c r="O175" s="306">
        <v>0</v>
      </c>
    </row>
    <row r="176" spans="1:15">
      <c r="A176" s="312" t="s">
        <v>1086</v>
      </c>
      <c r="B176" s="313" t="s">
        <v>1085</v>
      </c>
      <c r="C176" s="313" t="s">
        <v>689</v>
      </c>
      <c r="D176" s="305">
        <v>0</v>
      </c>
      <c r="E176" s="305">
        <v>0</v>
      </c>
      <c r="F176" s="305">
        <v>0</v>
      </c>
      <c r="G176" s="305">
        <v>0</v>
      </c>
      <c r="H176" s="305">
        <v>0</v>
      </c>
      <c r="I176" s="305">
        <v>0</v>
      </c>
      <c r="J176" s="305">
        <v>0</v>
      </c>
      <c r="K176" s="305">
        <v>0</v>
      </c>
      <c r="L176" s="305">
        <v>0</v>
      </c>
      <c r="M176" s="305">
        <v>-4202895.4400000004</v>
      </c>
      <c r="N176" s="305">
        <v>-4202895.4400000004</v>
      </c>
      <c r="O176" s="306">
        <v>-138226062.84</v>
      </c>
    </row>
    <row r="177" spans="1:15">
      <c r="A177" s="312" t="s">
        <v>1087</v>
      </c>
      <c r="B177" s="313" t="s">
        <v>1088</v>
      </c>
      <c r="C177" s="313" t="s">
        <v>691</v>
      </c>
      <c r="D177" s="305">
        <v>0</v>
      </c>
      <c r="E177" s="305">
        <v>0</v>
      </c>
      <c r="F177" s="305">
        <v>0</v>
      </c>
      <c r="G177" s="305">
        <v>0</v>
      </c>
      <c r="H177" s="305">
        <v>0</v>
      </c>
      <c r="I177" s="305">
        <v>0</v>
      </c>
      <c r="J177" s="305">
        <v>0</v>
      </c>
      <c r="K177" s="305">
        <v>0</v>
      </c>
      <c r="L177" s="305">
        <v>0</v>
      </c>
      <c r="M177" s="305">
        <v>-2835128.52</v>
      </c>
      <c r="N177" s="305">
        <v>-2835128.52</v>
      </c>
      <c r="O177" s="306">
        <v>0</v>
      </c>
    </row>
    <row r="178" spans="1:15">
      <c r="A178" s="312" t="s">
        <v>1089</v>
      </c>
      <c r="B178" s="313" t="s">
        <v>1090</v>
      </c>
      <c r="C178" s="313" t="s">
        <v>691</v>
      </c>
      <c r="D178" s="305">
        <v>0</v>
      </c>
      <c r="E178" s="305">
        <v>0</v>
      </c>
      <c r="F178" s="305">
        <v>0</v>
      </c>
      <c r="G178" s="305">
        <v>0</v>
      </c>
      <c r="H178" s="305">
        <v>0</v>
      </c>
      <c r="I178" s="305">
        <v>0</v>
      </c>
      <c r="J178" s="305">
        <v>0</v>
      </c>
      <c r="K178" s="305">
        <v>0</v>
      </c>
      <c r="L178" s="305">
        <v>0</v>
      </c>
      <c r="M178" s="305">
        <v>0</v>
      </c>
      <c r="N178" s="305">
        <v>0</v>
      </c>
      <c r="O178" s="306">
        <v>0</v>
      </c>
    </row>
    <row r="179" spans="1:15">
      <c r="A179" s="312" t="s">
        <v>1091</v>
      </c>
      <c r="B179" s="313" t="s">
        <v>1092</v>
      </c>
      <c r="C179" s="313" t="s">
        <v>700</v>
      </c>
      <c r="D179" s="305">
        <v>-2141062.4700000002</v>
      </c>
      <c r="E179" s="305">
        <v>-163579.47</v>
      </c>
      <c r="F179" s="305">
        <v>0</v>
      </c>
      <c r="G179" s="305">
        <v>-2304641.94</v>
      </c>
      <c r="H179" s="305">
        <v>-2141062.4700000002</v>
      </c>
      <c r="I179" s="305">
        <v>-163579.47</v>
      </c>
      <c r="J179" s="305">
        <v>-2304641.94</v>
      </c>
      <c r="K179" s="305">
        <v>0</v>
      </c>
      <c r="L179" s="305">
        <v>-2304641.94</v>
      </c>
      <c r="M179" s="305">
        <v>0</v>
      </c>
      <c r="N179" s="305">
        <v>0</v>
      </c>
      <c r="O179" s="306">
        <v>0</v>
      </c>
    </row>
    <row r="180" spans="1:15">
      <c r="A180" s="312" t="s">
        <v>1093</v>
      </c>
      <c r="B180" s="313" t="s">
        <v>1092</v>
      </c>
      <c r="C180" s="313" t="s">
        <v>700</v>
      </c>
      <c r="D180" s="305">
        <v>0</v>
      </c>
      <c r="E180" s="305">
        <v>0</v>
      </c>
      <c r="F180" s="305">
        <v>0</v>
      </c>
      <c r="G180" s="305">
        <v>0</v>
      </c>
      <c r="H180" s="305">
        <v>0</v>
      </c>
      <c r="I180" s="305">
        <v>0</v>
      </c>
      <c r="J180" s="305">
        <v>0</v>
      </c>
      <c r="K180" s="305">
        <v>0</v>
      </c>
      <c r="L180" s="305">
        <v>0</v>
      </c>
      <c r="M180" s="305">
        <v>-1683964</v>
      </c>
      <c r="N180" s="305">
        <v>-1683964</v>
      </c>
      <c r="O180" s="306">
        <v>-1977483</v>
      </c>
    </row>
    <row r="181" spans="1:15">
      <c r="A181" s="312" t="s">
        <v>1094</v>
      </c>
      <c r="B181" s="313" t="s">
        <v>1095</v>
      </c>
      <c r="C181" s="313" t="s">
        <v>696</v>
      </c>
      <c r="D181" s="305">
        <v>-60007.25</v>
      </c>
      <c r="E181" s="305">
        <v>0</v>
      </c>
      <c r="F181" s="305">
        <v>0</v>
      </c>
      <c r="G181" s="305">
        <v>-60007.25</v>
      </c>
      <c r="H181" s="305">
        <v>-60007.25</v>
      </c>
      <c r="I181" s="305">
        <v>0</v>
      </c>
      <c r="J181" s="305">
        <v>-60007.25</v>
      </c>
      <c r="K181" s="305">
        <v>0</v>
      </c>
      <c r="L181" s="305">
        <v>-60007.25</v>
      </c>
      <c r="M181" s="305">
        <v>0</v>
      </c>
      <c r="N181" s="305">
        <v>0</v>
      </c>
      <c r="O181" s="306">
        <v>0</v>
      </c>
    </row>
    <row r="182" spans="1:15">
      <c r="A182" s="312" t="s">
        <v>1096</v>
      </c>
      <c r="B182" s="313" t="s">
        <v>696</v>
      </c>
      <c r="C182" s="313" t="s">
        <v>696</v>
      </c>
      <c r="D182" s="305">
        <v>-892118.01</v>
      </c>
      <c r="E182" s="305">
        <v>-500866.56</v>
      </c>
      <c r="F182" s="305">
        <v>0</v>
      </c>
      <c r="G182" s="305">
        <v>-1392984.57</v>
      </c>
      <c r="H182" s="305">
        <v>-892118.01</v>
      </c>
      <c r="I182" s="305">
        <v>-500866.56</v>
      </c>
      <c r="J182" s="305">
        <v>-1392984.57</v>
      </c>
      <c r="K182" s="305">
        <v>0</v>
      </c>
      <c r="L182" s="305">
        <v>-1392984.57</v>
      </c>
      <c r="M182" s="305">
        <v>0</v>
      </c>
      <c r="N182" s="305">
        <v>0</v>
      </c>
      <c r="O182" s="306">
        <v>0</v>
      </c>
    </row>
    <row r="183" spans="1:15">
      <c r="A183" s="312" t="s">
        <v>1097</v>
      </c>
      <c r="B183" s="313" t="s">
        <v>1098</v>
      </c>
      <c r="C183" s="313" t="s">
        <v>696</v>
      </c>
      <c r="D183" s="305">
        <v>-176000</v>
      </c>
      <c r="E183" s="305">
        <v>0</v>
      </c>
      <c r="F183" s="305">
        <v>0</v>
      </c>
      <c r="G183" s="305">
        <v>-176000</v>
      </c>
      <c r="H183" s="305">
        <v>-176000</v>
      </c>
      <c r="I183" s="305">
        <v>0</v>
      </c>
      <c r="J183" s="305">
        <v>-176000</v>
      </c>
      <c r="K183" s="305">
        <v>0</v>
      </c>
      <c r="L183" s="305">
        <v>-176000</v>
      </c>
      <c r="M183" s="305">
        <v>0</v>
      </c>
      <c r="N183" s="305">
        <v>0</v>
      </c>
      <c r="O183" s="306">
        <v>0</v>
      </c>
    </row>
    <row r="184" spans="1:15">
      <c r="A184" s="312" t="s">
        <v>1099</v>
      </c>
      <c r="B184" s="313" t="s">
        <v>1100</v>
      </c>
      <c r="C184" s="313" t="s">
        <v>696</v>
      </c>
      <c r="D184" s="305">
        <v>0</v>
      </c>
      <c r="E184" s="305">
        <v>0</v>
      </c>
      <c r="F184" s="305">
        <v>0</v>
      </c>
      <c r="G184" s="305">
        <v>0</v>
      </c>
      <c r="H184" s="305">
        <v>0</v>
      </c>
      <c r="I184" s="305">
        <v>0</v>
      </c>
      <c r="J184" s="305">
        <v>0</v>
      </c>
      <c r="K184" s="305">
        <v>0</v>
      </c>
      <c r="L184" s="305">
        <v>0</v>
      </c>
      <c r="M184" s="305">
        <v>0</v>
      </c>
      <c r="N184" s="305">
        <v>0</v>
      </c>
      <c r="O184" s="306">
        <v>0</v>
      </c>
    </row>
    <row r="185" spans="1:15">
      <c r="A185" s="312" t="s">
        <v>1101</v>
      </c>
      <c r="B185" s="313" t="s">
        <v>1102</v>
      </c>
      <c r="C185" s="313" t="s">
        <v>696</v>
      </c>
      <c r="D185" s="305">
        <v>-521399.34</v>
      </c>
      <c r="E185" s="305">
        <v>0</v>
      </c>
      <c r="F185" s="305">
        <v>0</v>
      </c>
      <c r="G185" s="305">
        <v>-521399.34</v>
      </c>
      <c r="H185" s="305">
        <v>-521399.34</v>
      </c>
      <c r="I185" s="305">
        <v>0</v>
      </c>
      <c r="J185" s="305">
        <v>-521399.34</v>
      </c>
      <c r="K185" s="305">
        <v>0</v>
      </c>
      <c r="L185" s="305">
        <v>-521399.34</v>
      </c>
      <c r="M185" s="305">
        <v>0</v>
      </c>
      <c r="N185" s="305">
        <v>0</v>
      </c>
      <c r="O185" s="306">
        <v>0</v>
      </c>
    </row>
    <row r="186" spans="1:15">
      <c r="A186" s="312" t="s">
        <v>1103</v>
      </c>
      <c r="B186" s="313" t="s">
        <v>1104</v>
      </c>
      <c r="C186" s="313" t="s">
        <v>696</v>
      </c>
      <c r="D186" s="305">
        <v>0</v>
      </c>
      <c r="E186" s="305">
        <v>0</v>
      </c>
      <c r="F186" s="305">
        <v>0</v>
      </c>
      <c r="G186" s="305">
        <v>0</v>
      </c>
      <c r="H186" s="305">
        <v>0</v>
      </c>
      <c r="I186" s="305">
        <v>0</v>
      </c>
      <c r="J186" s="305">
        <v>0</v>
      </c>
      <c r="K186" s="305">
        <v>0</v>
      </c>
      <c r="L186" s="305">
        <v>0</v>
      </c>
      <c r="M186" s="305">
        <v>0</v>
      </c>
      <c r="N186" s="305">
        <v>0</v>
      </c>
      <c r="O186" s="306">
        <v>0</v>
      </c>
    </row>
    <row r="187" spans="1:15">
      <c r="A187" s="312" t="s">
        <v>1105</v>
      </c>
      <c r="B187" s="313" t="s">
        <v>1106</v>
      </c>
      <c r="C187" s="313" t="s">
        <v>696</v>
      </c>
      <c r="D187" s="305">
        <v>-560000</v>
      </c>
      <c r="E187" s="305">
        <v>0</v>
      </c>
      <c r="F187" s="305">
        <v>0</v>
      </c>
      <c r="G187" s="305">
        <v>-560000</v>
      </c>
      <c r="H187" s="305">
        <v>-560000</v>
      </c>
      <c r="I187" s="305">
        <v>0</v>
      </c>
      <c r="J187" s="305">
        <v>-560000</v>
      </c>
      <c r="K187" s="305">
        <v>0</v>
      </c>
      <c r="L187" s="305">
        <v>-560000</v>
      </c>
      <c r="M187" s="305">
        <v>0</v>
      </c>
      <c r="N187" s="305">
        <v>0</v>
      </c>
      <c r="O187" s="306">
        <v>0</v>
      </c>
    </row>
    <row r="188" spans="1:15">
      <c r="A188" s="312" t="s">
        <v>1107</v>
      </c>
      <c r="B188" s="313" t="s">
        <v>1108</v>
      </c>
      <c r="C188" s="313" t="s">
        <v>696</v>
      </c>
      <c r="D188" s="305">
        <v>-1476808.12</v>
      </c>
      <c r="E188" s="305">
        <v>0</v>
      </c>
      <c r="F188" s="305">
        <v>0</v>
      </c>
      <c r="G188" s="305">
        <v>-1476808.12</v>
      </c>
      <c r="H188" s="305">
        <v>-1476808.12</v>
      </c>
      <c r="I188" s="305">
        <v>0</v>
      </c>
      <c r="J188" s="305">
        <v>-1476808.12</v>
      </c>
      <c r="K188" s="305">
        <v>0</v>
      </c>
      <c r="L188" s="305">
        <v>-1476808.12</v>
      </c>
      <c r="M188" s="305">
        <v>0</v>
      </c>
      <c r="N188" s="305">
        <v>0</v>
      </c>
      <c r="O188" s="306">
        <v>0</v>
      </c>
    </row>
    <row r="189" spans="1:15">
      <c r="A189" s="312" t="s">
        <v>1109</v>
      </c>
      <c r="B189" s="313" t="s">
        <v>1110</v>
      </c>
      <c r="C189" s="313" t="s">
        <v>696</v>
      </c>
      <c r="D189" s="305">
        <v>-258885</v>
      </c>
      <c r="E189" s="305">
        <v>0</v>
      </c>
      <c r="F189" s="305">
        <v>0</v>
      </c>
      <c r="G189" s="305">
        <v>-258885</v>
      </c>
      <c r="H189" s="305">
        <v>-258885</v>
      </c>
      <c r="I189" s="305">
        <v>0</v>
      </c>
      <c r="J189" s="305">
        <v>-258885</v>
      </c>
      <c r="K189" s="305">
        <v>0</v>
      </c>
      <c r="L189" s="305">
        <v>-258885</v>
      </c>
      <c r="M189" s="305">
        <v>0</v>
      </c>
      <c r="N189" s="305">
        <v>0</v>
      </c>
      <c r="O189" s="306">
        <v>0</v>
      </c>
    </row>
    <row r="190" spans="1:15">
      <c r="A190" s="312" t="s">
        <v>1111</v>
      </c>
      <c r="B190" s="313" t="s">
        <v>1112</v>
      </c>
      <c r="C190" s="313" t="s">
        <v>696</v>
      </c>
      <c r="D190" s="305">
        <v>-63714</v>
      </c>
      <c r="E190" s="305">
        <v>0</v>
      </c>
      <c r="F190" s="305">
        <v>0</v>
      </c>
      <c r="G190" s="305">
        <v>-63714</v>
      </c>
      <c r="H190" s="305">
        <v>-63714</v>
      </c>
      <c r="I190" s="305">
        <v>0</v>
      </c>
      <c r="J190" s="305">
        <v>-63714</v>
      </c>
      <c r="K190" s="305">
        <v>0</v>
      </c>
      <c r="L190" s="305">
        <v>-63714</v>
      </c>
      <c r="M190" s="305">
        <v>0</v>
      </c>
      <c r="N190" s="305">
        <v>0</v>
      </c>
      <c r="O190" s="306">
        <v>0</v>
      </c>
    </row>
    <row r="191" spans="1:15">
      <c r="A191" s="312" t="s">
        <v>1113</v>
      </c>
      <c r="B191" s="313" t="s">
        <v>1114</v>
      </c>
      <c r="C191" s="313" t="s">
        <v>696</v>
      </c>
      <c r="D191" s="305">
        <v>-1138895.73</v>
      </c>
      <c r="E191" s="305">
        <v>-18570</v>
      </c>
      <c r="F191" s="305">
        <v>0</v>
      </c>
      <c r="G191" s="305">
        <v>-1157465.73</v>
      </c>
      <c r="H191" s="305">
        <v>-1138895.73</v>
      </c>
      <c r="I191" s="305">
        <v>-18570</v>
      </c>
      <c r="J191" s="305">
        <v>-1157465.73</v>
      </c>
      <c r="K191" s="305">
        <v>0</v>
      </c>
      <c r="L191" s="305">
        <v>-1157465.73</v>
      </c>
      <c r="M191" s="305">
        <v>0</v>
      </c>
      <c r="N191" s="305">
        <v>0</v>
      </c>
      <c r="O191" s="306">
        <v>0</v>
      </c>
    </row>
    <row r="192" spans="1:15">
      <c r="A192" s="312" t="s">
        <v>1115</v>
      </c>
      <c r="B192" s="313" t="s">
        <v>1108</v>
      </c>
      <c r="C192" s="313" t="s">
        <v>696</v>
      </c>
      <c r="D192" s="305">
        <v>-42609</v>
      </c>
      <c r="E192" s="305">
        <v>0</v>
      </c>
      <c r="F192" s="305">
        <v>0</v>
      </c>
      <c r="G192" s="305">
        <v>-42609</v>
      </c>
      <c r="H192" s="305">
        <v>-42609</v>
      </c>
      <c r="I192" s="305">
        <v>0</v>
      </c>
      <c r="J192" s="305">
        <v>-42609</v>
      </c>
      <c r="K192" s="305">
        <v>0</v>
      </c>
      <c r="L192" s="305">
        <v>-42609</v>
      </c>
      <c r="M192" s="305">
        <v>0</v>
      </c>
      <c r="N192" s="305">
        <v>0</v>
      </c>
      <c r="O192" s="306">
        <v>0</v>
      </c>
    </row>
    <row r="193" spans="1:15">
      <c r="A193" s="312" t="s">
        <v>1116</v>
      </c>
      <c r="B193" s="313" t="s">
        <v>1095</v>
      </c>
      <c r="C193" s="313" t="s">
        <v>696</v>
      </c>
      <c r="D193" s="305">
        <v>0</v>
      </c>
      <c r="E193" s="305">
        <v>0</v>
      </c>
      <c r="F193" s="305">
        <v>0</v>
      </c>
      <c r="G193" s="305">
        <v>0</v>
      </c>
      <c r="H193" s="305">
        <v>0</v>
      </c>
      <c r="I193" s="305">
        <v>0</v>
      </c>
      <c r="J193" s="305">
        <v>0</v>
      </c>
      <c r="K193" s="305">
        <v>0</v>
      </c>
      <c r="L193" s="305">
        <v>0</v>
      </c>
      <c r="M193" s="305">
        <v>0</v>
      </c>
      <c r="N193" s="305">
        <v>0</v>
      </c>
      <c r="O193" s="306">
        <v>-1340310.3600000001</v>
      </c>
    </row>
    <row r="194" spans="1:15">
      <c r="A194" s="312" t="s">
        <v>1117</v>
      </c>
      <c r="B194" s="313" t="s">
        <v>696</v>
      </c>
      <c r="C194" s="313" t="s">
        <v>696</v>
      </c>
      <c r="D194" s="305">
        <v>0</v>
      </c>
      <c r="E194" s="305">
        <v>0</v>
      </c>
      <c r="F194" s="305">
        <v>0</v>
      </c>
      <c r="G194" s="305">
        <v>0</v>
      </c>
      <c r="H194" s="305">
        <v>0</v>
      </c>
      <c r="I194" s="305">
        <v>0</v>
      </c>
      <c r="J194" s="305">
        <v>0</v>
      </c>
      <c r="K194" s="305">
        <v>0</v>
      </c>
      <c r="L194" s="305">
        <v>0</v>
      </c>
      <c r="M194" s="305">
        <v>-82186.210000000006</v>
      </c>
      <c r="N194" s="305">
        <v>-82186.210000000006</v>
      </c>
      <c r="O194" s="306">
        <v>-3714988.48</v>
      </c>
    </row>
    <row r="195" spans="1:15">
      <c r="A195" s="312" t="s">
        <v>1118</v>
      </c>
      <c r="B195" s="313" t="s">
        <v>1098</v>
      </c>
      <c r="C195" s="313" t="s">
        <v>696</v>
      </c>
      <c r="D195" s="305">
        <v>0</v>
      </c>
      <c r="E195" s="305">
        <v>0</v>
      </c>
      <c r="F195" s="305">
        <v>0</v>
      </c>
      <c r="G195" s="305">
        <v>0</v>
      </c>
      <c r="H195" s="305">
        <v>0</v>
      </c>
      <c r="I195" s="305">
        <v>0</v>
      </c>
      <c r="J195" s="305">
        <v>0</v>
      </c>
      <c r="K195" s="305">
        <v>0</v>
      </c>
      <c r="L195" s="305">
        <v>0</v>
      </c>
      <c r="M195" s="305">
        <v>-361617.27</v>
      </c>
      <c r="N195" s="305">
        <v>-361617.27</v>
      </c>
      <c r="O195" s="306">
        <v>-235000</v>
      </c>
    </row>
    <row r="196" spans="1:15">
      <c r="A196" s="312" t="s">
        <v>1119</v>
      </c>
      <c r="B196" s="313" t="s">
        <v>1100</v>
      </c>
      <c r="C196" s="313" t="s">
        <v>696</v>
      </c>
      <c r="D196" s="305">
        <v>0</v>
      </c>
      <c r="E196" s="305">
        <v>0</v>
      </c>
      <c r="F196" s="305">
        <v>0</v>
      </c>
      <c r="G196" s="305">
        <v>0</v>
      </c>
      <c r="H196" s="305">
        <v>0</v>
      </c>
      <c r="I196" s="305">
        <v>0</v>
      </c>
      <c r="J196" s="305">
        <v>0</v>
      </c>
      <c r="K196" s="305">
        <v>0</v>
      </c>
      <c r="L196" s="305">
        <v>0</v>
      </c>
      <c r="M196" s="305">
        <v>-4661</v>
      </c>
      <c r="N196" s="305">
        <v>-4661</v>
      </c>
      <c r="O196" s="306">
        <v>-222570.29</v>
      </c>
    </row>
    <row r="197" spans="1:15">
      <c r="A197" s="312" t="s">
        <v>1120</v>
      </c>
      <c r="B197" s="313" t="s">
        <v>1102</v>
      </c>
      <c r="C197" s="313" t="s">
        <v>696</v>
      </c>
      <c r="D197" s="305">
        <v>0</v>
      </c>
      <c r="E197" s="305">
        <v>0</v>
      </c>
      <c r="F197" s="305">
        <v>0</v>
      </c>
      <c r="G197" s="305">
        <v>0</v>
      </c>
      <c r="H197" s="305">
        <v>0</v>
      </c>
      <c r="I197" s="305">
        <v>0</v>
      </c>
      <c r="J197" s="305">
        <v>0</v>
      </c>
      <c r="K197" s="305">
        <v>0</v>
      </c>
      <c r="L197" s="305">
        <v>0</v>
      </c>
      <c r="M197" s="305">
        <v>-63933.61</v>
      </c>
      <c r="N197" s="305">
        <v>-63933.61</v>
      </c>
      <c r="O197" s="306">
        <v>-1172765.3600000001</v>
      </c>
    </row>
    <row r="198" spans="1:15">
      <c r="A198" s="312" t="s">
        <v>1121</v>
      </c>
      <c r="B198" s="313" t="s">
        <v>1104</v>
      </c>
      <c r="C198" s="313" t="s">
        <v>696</v>
      </c>
      <c r="D198" s="305">
        <v>0</v>
      </c>
      <c r="E198" s="305">
        <v>0</v>
      </c>
      <c r="F198" s="305">
        <v>0</v>
      </c>
      <c r="G198" s="305">
        <v>0</v>
      </c>
      <c r="H198" s="305">
        <v>0</v>
      </c>
      <c r="I198" s="305">
        <v>0</v>
      </c>
      <c r="J198" s="305">
        <v>0</v>
      </c>
      <c r="K198" s="305">
        <v>0</v>
      </c>
      <c r="L198" s="305">
        <v>0</v>
      </c>
      <c r="M198" s="305">
        <v>-2642756.62</v>
      </c>
      <c r="N198" s="305">
        <v>-2642756.62</v>
      </c>
      <c r="O198" s="306">
        <v>-13142055.33</v>
      </c>
    </row>
    <row r="199" spans="1:15">
      <c r="A199" s="312" t="s">
        <v>1122</v>
      </c>
      <c r="B199" s="313" t="s">
        <v>1106</v>
      </c>
      <c r="C199" s="313" t="s">
        <v>696</v>
      </c>
      <c r="D199" s="305">
        <v>0</v>
      </c>
      <c r="E199" s="305">
        <v>0</v>
      </c>
      <c r="F199" s="305">
        <v>0</v>
      </c>
      <c r="G199" s="305">
        <v>0</v>
      </c>
      <c r="H199" s="305">
        <v>0</v>
      </c>
      <c r="I199" s="305">
        <v>0</v>
      </c>
      <c r="J199" s="305">
        <v>0</v>
      </c>
      <c r="K199" s="305">
        <v>0</v>
      </c>
      <c r="L199" s="305">
        <v>0</v>
      </c>
      <c r="M199" s="305">
        <v>-420000</v>
      </c>
      <c r="N199" s="305">
        <v>-420000</v>
      </c>
      <c r="O199" s="306">
        <v>-520000</v>
      </c>
    </row>
    <row r="200" spans="1:15">
      <c r="A200" s="312" t="s">
        <v>1123</v>
      </c>
      <c r="B200" s="313" t="s">
        <v>1108</v>
      </c>
      <c r="C200" s="313" t="s">
        <v>696</v>
      </c>
      <c r="D200" s="305">
        <v>0</v>
      </c>
      <c r="E200" s="305">
        <v>0</v>
      </c>
      <c r="F200" s="305">
        <v>0</v>
      </c>
      <c r="G200" s="305">
        <v>0</v>
      </c>
      <c r="H200" s="305">
        <v>0</v>
      </c>
      <c r="I200" s="305">
        <v>0</v>
      </c>
      <c r="J200" s="305">
        <v>0</v>
      </c>
      <c r="K200" s="305">
        <v>0</v>
      </c>
      <c r="L200" s="305">
        <v>0</v>
      </c>
      <c r="M200" s="305">
        <v>-1261300.1000000001</v>
      </c>
      <c r="N200" s="305">
        <v>-1261300.1000000001</v>
      </c>
      <c r="O200" s="306">
        <v>-12963234</v>
      </c>
    </row>
    <row r="201" spans="1:15">
      <c r="A201" s="312" t="s">
        <v>1124</v>
      </c>
      <c r="B201" s="313" t="s">
        <v>1110</v>
      </c>
      <c r="C201" s="313" t="s">
        <v>696</v>
      </c>
      <c r="D201" s="305">
        <v>0</v>
      </c>
      <c r="E201" s="305">
        <v>0</v>
      </c>
      <c r="F201" s="305">
        <v>0</v>
      </c>
      <c r="G201" s="305">
        <v>0</v>
      </c>
      <c r="H201" s="305">
        <v>0</v>
      </c>
      <c r="I201" s="305">
        <v>0</v>
      </c>
      <c r="J201" s="305">
        <v>0</v>
      </c>
      <c r="K201" s="305">
        <v>0</v>
      </c>
      <c r="L201" s="305">
        <v>0</v>
      </c>
      <c r="M201" s="305">
        <v>-331650</v>
      </c>
      <c r="N201" s="305">
        <v>-331650</v>
      </c>
      <c r="O201" s="306">
        <v>-259050</v>
      </c>
    </row>
    <row r="202" spans="1:15">
      <c r="A202" s="312" t="s">
        <v>1125</v>
      </c>
      <c r="B202" s="313" t="s">
        <v>1112</v>
      </c>
      <c r="C202" s="313" t="s">
        <v>696</v>
      </c>
      <c r="D202" s="305">
        <v>0</v>
      </c>
      <c r="E202" s="305">
        <v>0</v>
      </c>
      <c r="F202" s="305">
        <v>0</v>
      </c>
      <c r="G202" s="305">
        <v>0</v>
      </c>
      <c r="H202" s="305">
        <v>0</v>
      </c>
      <c r="I202" s="305">
        <v>0</v>
      </c>
      <c r="J202" s="305">
        <v>0</v>
      </c>
      <c r="K202" s="305">
        <v>0</v>
      </c>
      <c r="L202" s="305">
        <v>0</v>
      </c>
      <c r="M202" s="305">
        <v>-15795</v>
      </c>
      <c r="N202" s="305">
        <v>-15795</v>
      </c>
      <c r="O202" s="306">
        <v>-53754</v>
      </c>
    </row>
    <row r="203" spans="1:15">
      <c r="A203" s="312" t="s">
        <v>1126</v>
      </c>
      <c r="B203" s="313" t="s">
        <v>1127</v>
      </c>
      <c r="C203" s="313" t="s">
        <v>696</v>
      </c>
      <c r="D203" s="305">
        <v>0</v>
      </c>
      <c r="E203" s="305">
        <v>0</v>
      </c>
      <c r="F203" s="305">
        <v>0</v>
      </c>
      <c r="G203" s="305">
        <v>0</v>
      </c>
      <c r="H203" s="305">
        <v>0</v>
      </c>
      <c r="I203" s="305">
        <v>0</v>
      </c>
      <c r="J203" s="305">
        <v>0</v>
      </c>
      <c r="K203" s="305">
        <v>0</v>
      </c>
      <c r="L203" s="305">
        <v>0</v>
      </c>
      <c r="M203" s="305">
        <v>0</v>
      </c>
      <c r="N203" s="305">
        <v>0</v>
      </c>
      <c r="O203" s="306">
        <v>0</v>
      </c>
    </row>
    <row r="204" spans="1:15">
      <c r="A204" s="312" t="s">
        <v>1128</v>
      </c>
      <c r="B204" s="313" t="s">
        <v>1129</v>
      </c>
      <c r="C204" s="313" t="s">
        <v>696</v>
      </c>
      <c r="D204" s="305">
        <v>0</v>
      </c>
      <c r="E204" s="305">
        <v>0</v>
      </c>
      <c r="F204" s="305">
        <v>0</v>
      </c>
      <c r="G204" s="305">
        <v>0</v>
      </c>
      <c r="H204" s="305">
        <v>0</v>
      </c>
      <c r="I204" s="305">
        <v>0</v>
      </c>
      <c r="J204" s="305">
        <v>0</v>
      </c>
      <c r="K204" s="305">
        <v>0</v>
      </c>
      <c r="L204" s="305">
        <v>0</v>
      </c>
      <c r="M204" s="305">
        <v>0</v>
      </c>
      <c r="N204" s="305">
        <v>0</v>
      </c>
      <c r="O204" s="306">
        <v>0</v>
      </c>
    </row>
    <row r="205" spans="1:15">
      <c r="A205" s="312" t="s">
        <v>1130</v>
      </c>
      <c r="B205" s="313" t="s">
        <v>1131</v>
      </c>
      <c r="C205" s="313" t="s">
        <v>696</v>
      </c>
      <c r="D205" s="305">
        <v>0</v>
      </c>
      <c r="E205" s="305">
        <v>0</v>
      </c>
      <c r="F205" s="305">
        <v>0</v>
      </c>
      <c r="G205" s="305">
        <v>0</v>
      </c>
      <c r="H205" s="305">
        <v>0</v>
      </c>
      <c r="I205" s="305">
        <v>0</v>
      </c>
      <c r="J205" s="305">
        <v>0</v>
      </c>
      <c r="K205" s="305">
        <v>0</v>
      </c>
      <c r="L205" s="305">
        <v>0</v>
      </c>
      <c r="M205" s="305">
        <v>-171476.98</v>
      </c>
      <c r="N205" s="305">
        <v>-171476.98</v>
      </c>
      <c r="O205" s="306">
        <v>-152001.56</v>
      </c>
    </row>
    <row r="206" spans="1:15">
      <c r="A206" s="312" t="s">
        <v>1132</v>
      </c>
      <c r="B206" s="313" t="s">
        <v>1133</v>
      </c>
      <c r="C206" s="313" t="s">
        <v>696</v>
      </c>
      <c r="D206" s="305">
        <v>0</v>
      </c>
      <c r="E206" s="305">
        <v>0</v>
      </c>
      <c r="F206" s="305">
        <v>0</v>
      </c>
      <c r="G206" s="305">
        <v>0</v>
      </c>
      <c r="H206" s="305">
        <v>0</v>
      </c>
      <c r="I206" s="305">
        <v>0</v>
      </c>
      <c r="J206" s="305">
        <v>0</v>
      </c>
      <c r="K206" s="305">
        <v>0</v>
      </c>
      <c r="L206" s="305">
        <v>0</v>
      </c>
      <c r="M206" s="305">
        <v>-274835.05</v>
      </c>
      <c r="N206" s="305">
        <v>-274835.05</v>
      </c>
      <c r="O206" s="306">
        <v>-205815.65</v>
      </c>
    </row>
    <row r="207" spans="1:15">
      <c r="A207" s="312" t="s">
        <v>1134</v>
      </c>
      <c r="B207" s="313" t="s">
        <v>1135</v>
      </c>
      <c r="C207" s="313" t="s">
        <v>696</v>
      </c>
      <c r="D207" s="305">
        <v>0</v>
      </c>
      <c r="E207" s="305">
        <v>0</v>
      </c>
      <c r="F207" s="305">
        <v>0</v>
      </c>
      <c r="G207" s="305">
        <v>0</v>
      </c>
      <c r="H207" s="305">
        <v>0</v>
      </c>
      <c r="I207" s="305">
        <v>0</v>
      </c>
      <c r="J207" s="305">
        <v>0</v>
      </c>
      <c r="K207" s="305">
        <v>0</v>
      </c>
      <c r="L207" s="305">
        <v>0</v>
      </c>
      <c r="M207" s="305">
        <v>-269680.06</v>
      </c>
      <c r="N207" s="305">
        <v>-269680.06</v>
      </c>
      <c r="O207" s="306">
        <v>-166190.26999999999</v>
      </c>
    </row>
    <row r="208" spans="1:15">
      <c r="A208" s="312" t="s">
        <v>1136</v>
      </c>
      <c r="B208" s="313" t="s">
        <v>1137</v>
      </c>
      <c r="C208" s="313" t="s">
        <v>696</v>
      </c>
      <c r="D208" s="305">
        <v>0</v>
      </c>
      <c r="E208" s="305">
        <v>0</v>
      </c>
      <c r="F208" s="305">
        <v>0</v>
      </c>
      <c r="G208" s="305">
        <v>0</v>
      </c>
      <c r="H208" s="305">
        <v>0</v>
      </c>
      <c r="I208" s="305">
        <v>0</v>
      </c>
      <c r="J208" s="305">
        <v>0</v>
      </c>
      <c r="K208" s="305">
        <v>0</v>
      </c>
      <c r="L208" s="305">
        <v>0</v>
      </c>
      <c r="M208" s="305">
        <v>0</v>
      </c>
      <c r="N208" s="305">
        <v>0</v>
      </c>
      <c r="O208" s="306">
        <v>-442637.67</v>
      </c>
    </row>
    <row r="209" spans="1:15">
      <c r="A209" s="312" t="s">
        <v>1138</v>
      </c>
      <c r="B209" s="313" t="s">
        <v>1139</v>
      </c>
      <c r="C209" s="313" t="s">
        <v>785</v>
      </c>
      <c r="D209" s="305">
        <v>0</v>
      </c>
      <c r="E209" s="305">
        <v>0</v>
      </c>
      <c r="F209" s="305">
        <v>-4790760</v>
      </c>
      <c r="G209" s="305">
        <v>-4790760</v>
      </c>
      <c r="H209" s="305">
        <v>0</v>
      </c>
      <c r="I209" s="305">
        <v>0</v>
      </c>
      <c r="J209" s="305">
        <v>0</v>
      </c>
      <c r="K209" s="305">
        <v>-4790760</v>
      </c>
      <c r="L209" s="305">
        <v>-4790760</v>
      </c>
      <c r="M209" s="305">
        <v>0</v>
      </c>
      <c r="N209" s="305">
        <v>0</v>
      </c>
      <c r="O209" s="306">
        <v>-5006515</v>
      </c>
    </row>
    <row r="210" spans="1:15">
      <c r="A210" s="312" t="s">
        <v>1140</v>
      </c>
      <c r="B210" s="313" t="s">
        <v>1141</v>
      </c>
      <c r="C210" s="313" t="s">
        <v>698</v>
      </c>
      <c r="D210" s="305">
        <v>-97820859.659999996</v>
      </c>
      <c r="E210" s="305">
        <v>-11971122.07</v>
      </c>
      <c r="F210" s="305">
        <v>4790760</v>
      </c>
      <c r="G210" s="305">
        <v>-105001221.73</v>
      </c>
      <c r="H210" s="305">
        <v>-97820859.659999996</v>
      </c>
      <c r="I210" s="305">
        <v>-11971122.07</v>
      </c>
      <c r="J210" s="305">
        <v>-109791981.73</v>
      </c>
      <c r="K210" s="305">
        <v>4790760</v>
      </c>
      <c r="L210" s="305">
        <v>-105001221.73</v>
      </c>
      <c r="M210" s="305">
        <v>0</v>
      </c>
      <c r="N210" s="305">
        <v>0</v>
      </c>
      <c r="O210" s="306">
        <v>0</v>
      </c>
    </row>
    <row r="211" spans="1:15">
      <c r="A211" s="312" t="s">
        <v>1142</v>
      </c>
      <c r="B211" s="313" t="s">
        <v>1143</v>
      </c>
      <c r="C211" s="313" t="s">
        <v>698</v>
      </c>
      <c r="D211" s="305">
        <v>0</v>
      </c>
      <c r="E211" s="305">
        <v>0</v>
      </c>
      <c r="F211" s="305">
        <v>0</v>
      </c>
      <c r="G211" s="305">
        <v>0</v>
      </c>
      <c r="H211" s="305">
        <v>0</v>
      </c>
      <c r="I211" s="305">
        <v>0</v>
      </c>
      <c r="J211" s="305">
        <v>0</v>
      </c>
      <c r="K211" s="305">
        <v>0</v>
      </c>
      <c r="L211" s="305">
        <v>0</v>
      </c>
      <c r="M211" s="305">
        <v>-670065.6</v>
      </c>
      <c r="N211" s="305">
        <v>-670065.6</v>
      </c>
      <c r="O211" s="306">
        <v>0</v>
      </c>
    </row>
    <row r="212" spans="1:15">
      <c r="A212" s="312" t="s">
        <v>1144</v>
      </c>
      <c r="B212" s="313" t="s">
        <v>1145</v>
      </c>
      <c r="C212" s="313" t="s">
        <v>698</v>
      </c>
      <c r="D212" s="305">
        <v>0</v>
      </c>
      <c r="E212" s="305">
        <v>0</v>
      </c>
      <c r="F212" s="305">
        <v>0</v>
      </c>
      <c r="G212" s="305">
        <v>0</v>
      </c>
      <c r="H212" s="305">
        <v>0</v>
      </c>
      <c r="I212" s="305">
        <v>0</v>
      </c>
      <c r="J212" s="305">
        <v>0</v>
      </c>
      <c r="K212" s="305">
        <v>0</v>
      </c>
      <c r="L212" s="305">
        <v>0</v>
      </c>
      <c r="M212" s="305">
        <v>196812</v>
      </c>
      <c r="N212" s="305">
        <v>196812</v>
      </c>
      <c r="O212" s="306">
        <v>0</v>
      </c>
    </row>
    <row r="213" spans="1:15">
      <c r="A213" s="312" t="s">
        <v>1146</v>
      </c>
      <c r="B213" s="313" t="s">
        <v>1147</v>
      </c>
      <c r="C213" s="313" t="s">
        <v>698</v>
      </c>
      <c r="D213" s="305">
        <v>0</v>
      </c>
      <c r="E213" s="305">
        <v>0</v>
      </c>
      <c r="F213" s="305">
        <v>0</v>
      </c>
      <c r="G213" s="305">
        <v>0</v>
      </c>
      <c r="H213" s="305">
        <v>0</v>
      </c>
      <c r="I213" s="305">
        <v>0</v>
      </c>
      <c r="J213" s="305">
        <v>0</v>
      </c>
      <c r="K213" s="305">
        <v>0</v>
      </c>
      <c r="L213" s="305">
        <v>0</v>
      </c>
      <c r="M213" s="305">
        <v>-4130840</v>
      </c>
      <c r="N213" s="305">
        <v>-4130840</v>
      </c>
      <c r="O213" s="306">
        <v>-50000</v>
      </c>
    </row>
    <row r="214" spans="1:15">
      <c r="A214" s="312" t="s">
        <v>1148</v>
      </c>
      <c r="B214" s="313" t="s">
        <v>1149</v>
      </c>
      <c r="C214" s="313" t="s">
        <v>698</v>
      </c>
      <c r="D214" s="305">
        <v>0</v>
      </c>
      <c r="E214" s="305">
        <v>0</v>
      </c>
      <c r="F214" s="305">
        <v>0</v>
      </c>
      <c r="G214" s="305">
        <v>0</v>
      </c>
      <c r="H214" s="305">
        <v>0</v>
      </c>
      <c r="I214" s="305">
        <v>0</v>
      </c>
      <c r="J214" s="305">
        <v>0</v>
      </c>
      <c r="K214" s="305">
        <v>0</v>
      </c>
      <c r="L214" s="305">
        <v>0</v>
      </c>
      <c r="M214" s="305">
        <v>-92972132.920000002</v>
      </c>
      <c r="N214" s="305">
        <v>-92972132.920000002</v>
      </c>
      <c r="O214" s="306">
        <v>-110336641.61</v>
      </c>
    </row>
    <row r="215" spans="1:15">
      <c r="A215" s="312" t="s">
        <v>1150</v>
      </c>
      <c r="B215" s="313" t="s">
        <v>1151</v>
      </c>
      <c r="C215" s="313" t="s">
        <v>698</v>
      </c>
      <c r="D215" s="305">
        <v>0</v>
      </c>
      <c r="E215" s="305">
        <v>0</v>
      </c>
      <c r="F215" s="305">
        <v>0</v>
      </c>
      <c r="G215" s="305">
        <v>0</v>
      </c>
      <c r="H215" s="305">
        <v>0</v>
      </c>
      <c r="I215" s="305">
        <v>0</v>
      </c>
      <c r="J215" s="305">
        <v>0</v>
      </c>
      <c r="K215" s="305">
        <v>0</v>
      </c>
      <c r="L215" s="305">
        <v>0</v>
      </c>
      <c r="M215" s="305">
        <v>-2115970</v>
      </c>
      <c r="N215" s="305">
        <v>-2115970</v>
      </c>
      <c r="O215" s="306">
        <v>-3056220</v>
      </c>
    </row>
    <row r="216" spans="1:15">
      <c r="A216" s="312" t="s">
        <v>1152</v>
      </c>
      <c r="B216" s="313" t="s">
        <v>1153</v>
      </c>
      <c r="C216" s="313" t="s">
        <v>698</v>
      </c>
      <c r="D216" s="305">
        <v>0</v>
      </c>
      <c r="E216" s="305">
        <v>0</v>
      </c>
      <c r="F216" s="305">
        <v>0</v>
      </c>
      <c r="G216" s="305">
        <v>0</v>
      </c>
      <c r="H216" s="305">
        <v>0</v>
      </c>
      <c r="I216" s="305">
        <v>0</v>
      </c>
      <c r="J216" s="305">
        <v>0</v>
      </c>
      <c r="K216" s="305">
        <v>0</v>
      </c>
      <c r="L216" s="305">
        <v>0</v>
      </c>
      <c r="M216" s="305">
        <v>0</v>
      </c>
      <c r="N216" s="305">
        <v>0</v>
      </c>
      <c r="O216" s="306">
        <v>-9234200</v>
      </c>
    </row>
    <row r="217" spans="1:15">
      <c r="A217" s="312" t="s">
        <v>1154</v>
      </c>
      <c r="B217" s="313" t="s">
        <v>1155</v>
      </c>
      <c r="C217" s="313" t="s">
        <v>692</v>
      </c>
      <c r="D217" s="305">
        <v>-11424886.210000001</v>
      </c>
      <c r="E217" s="305">
        <v>0</v>
      </c>
      <c r="F217" s="305">
        <v>0</v>
      </c>
      <c r="G217" s="305">
        <v>-11424886.210000001</v>
      </c>
      <c r="H217" s="305">
        <v>-11424886.210000001</v>
      </c>
      <c r="I217" s="305">
        <v>0</v>
      </c>
      <c r="J217" s="305">
        <v>-11424886.210000001</v>
      </c>
      <c r="K217" s="305">
        <v>0</v>
      </c>
      <c r="L217" s="305">
        <v>-11424886.210000001</v>
      </c>
      <c r="M217" s="305">
        <v>0</v>
      </c>
      <c r="N217" s="305">
        <v>0</v>
      </c>
      <c r="O217" s="306">
        <v>0</v>
      </c>
    </row>
    <row r="218" spans="1:15">
      <c r="A218" s="312" t="s">
        <v>1156</v>
      </c>
      <c r="B218" s="313" t="s">
        <v>1157</v>
      </c>
      <c r="C218" s="313" t="s">
        <v>692</v>
      </c>
      <c r="D218" s="305">
        <v>0</v>
      </c>
      <c r="E218" s="305">
        <v>-11015614.66</v>
      </c>
      <c r="F218" s="305">
        <v>0</v>
      </c>
      <c r="G218" s="305">
        <v>-11015614.66</v>
      </c>
      <c r="H218" s="305">
        <v>0</v>
      </c>
      <c r="I218" s="305">
        <v>-11015614.66</v>
      </c>
      <c r="J218" s="305">
        <v>-11015614.66</v>
      </c>
      <c r="K218" s="305">
        <v>0</v>
      </c>
      <c r="L218" s="305">
        <v>-11015614.66</v>
      </c>
      <c r="M218" s="305">
        <v>0</v>
      </c>
      <c r="N218" s="305">
        <v>0</v>
      </c>
      <c r="O218" s="306">
        <v>-8749429.6699999999</v>
      </c>
    </row>
    <row r="219" spans="1:15">
      <c r="A219" s="312" t="s">
        <v>1158</v>
      </c>
      <c r="B219" s="313" t="s">
        <v>1159</v>
      </c>
      <c r="C219" s="313" t="s">
        <v>789</v>
      </c>
      <c r="D219" s="305">
        <v>-2582840.4</v>
      </c>
      <c r="E219" s="305">
        <v>0</v>
      </c>
      <c r="F219" s="305">
        <v>0</v>
      </c>
      <c r="G219" s="305">
        <v>-2582840.4</v>
      </c>
      <c r="H219" s="305">
        <v>-2582840.4</v>
      </c>
      <c r="I219" s="305">
        <v>0</v>
      </c>
      <c r="J219" s="305">
        <v>-2582840.4</v>
      </c>
      <c r="K219" s="305">
        <v>0</v>
      </c>
      <c r="L219" s="305">
        <v>-2582840.4</v>
      </c>
      <c r="M219" s="305">
        <v>0</v>
      </c>
      <c r="N219" s="305">
        <v>0</v>
      </c>
      <c r="O219" s="306">
        <v>0</v>
      </c>
    </row>
    <row r="220" spans="1:15">
      <c r="A220" s="312" t="s">
        <v>1160</v>
      </c>
      <c r="B220" s="313" t="s">
        <v>1161</v>
      </c>
      <c r="C220" s="313" t="s">
        <v>711</v>
      </c>
      <c r="D220" s="305">
        <v>0</v>
      </c>
      <c r="E220" s="305">
        <v>0</v>
      </c>
      <c r="F220" s="305">
        <v>0</v>
      </c>
      <c r="G220" s="305">
        <v>0</v>
      </c>
      <c r="H220" s="305">
        <v>0</v>
      </c>
      <c r="I220" s="305">
        <v>0</v>
      </c>
      <c r="J220" s="305">
        <v>0</v>
      </c>
      <c r="K220" s="305">
        <v>0</v>
      </c>
      <c r="L220" s="305">
        <v>0</v>
      </c>
      <c r="M220" s="305">
        <v>0</v>
      </c>
      <c r="N220" s="305">
        <v>0</v>
      </c>
      <c r="O220" s="306">
        <v>0</v>
      </c>
    </row>
    <row r="221" spans="1:15">
      <c r="A221" s="312" t="s">
        <v>1162</v>
      </c>
      <c r="B221" s="313" t="s">
        <v>1161</v>
      </c>
      <c r="C221" s="313" t="s">
        <v>711</v>
      </c>
      <c r="D221" s="305">
        <v>0</v>
      </c>
      <c r="E221" s="305">
        <v>0</v>
      </c>
      <c r="F221" s="305">
        <v>0</v>
      </c>
      <c r="G221" s="305">
        <v>0</v>
      </c>
      <c r="H221" s="305">
        <v>0</v>
      </c>
      <c r="I221" s="305">
        <v>0</v>
      </c>
      <c r="J221" s="305">
        <v>0</v>
      </c>
      <c r="K221" s="305">
        <v>0</v>
      </c>
      <c r="L221" s="305">
        <v>0</v>
      </c>
      <c r="M221" s="305">
        <v>-126000000</v>
      </c>
      <c r="N221" s="305">
        <v>-126000000</v>
      </c>
      <c r="O221" s="306">
        <v>-31500000</v>
      </c>
    </row>
    <row r="222" spans="1:15">
      <c r="A222" s="312" t="s">
        <v>1163</v>
      </c>
      <c r="B222" s="313" t="s">
        <v>1164</v>
      </c>
      <c r="C222" s="313" t="s">
        <v>711</v>
      </c>
      <c r="D222" s="305">
        <v>-297524.56</v>
      </c>
      <c r="E222" s="305">
        <v>0</v>
      </c>
      <c r="F222" s="305">
        <v>0</v>
      </c>
      <c r="G222" s="305">
        <v>-297524.56</v>
      </c>
      <c r="H222" s="305">
        <v>-297524.56</v>
      </c>
      <c r="I222" s="305">
        <v>0</v>
      </c>
      <c r="J222" s="305">
        <v>-297524.56</v>
      </c>
      <c r="K222" s="305">
        <v>0</v>
      </c>
      <c r="L222" s="305">
        <v>-297524.56</v>
      </c>
      <c r="M222" s="305">
        <v>0</v>
      </c>
      <c r="N222" s="305">
        <v>0</v>
      </c>
      <c r="O222" s="306">
        <v>0</v>
      </c>
    </row>
    <row r="223" spans="1:15">
      <c r="A223" s="312" t="s">
        <v>1165</v>
      </c>
      <c r="B223" s="313" t="s">
        <v>1166</v>
      </c>
      <c r="C223" s="313" t="s">
        <v>711</v>
      </c>
      <c r="D223" s="305">
        <v>-3997</v>
      </c>
      <c r="E223" s="305">
        <v>0</v>
      </c>
      <c r="F223" s="305">
        <v>0</v>
      </c>
      <c r="G223" s="305">
        <v>-3997</v>
      </c>
      <c r="H223" s="305">
        <v>-3997</v>
      </c>
      <c r="I223" s="305">
        <v>0</v>
      </c>
      <c r="J223" s="305">
        <v>-3997</v>
      </c>
      <c r="K223" s="305">
        <v>0</v>
      </c>
      <c r="L223" s="305">
        <v>-3997</v>
      </c>
      <c r="M223" s="305">
        <v>0</v>
      </c>
      <c r="N223" s="305">
        <v>0</v>
      </c>
      <c r="O223" s="306">
        <v>0</v>
      </c>
    </row>
    <row r="224" spans="1:15">
      <c r="A224" s="312" t="s">
        <v>1167</v>
      </c>
      <c r="B224" s="313" t="s">
        <v>1168</v>
      </c>
      <c r="C224" s="313" t="s">
        <v>711</v>
      </c>
      <c r="D224" s="305">
        <v>0</v>
      </c>
      <c r="E224" s="305">
        <v>0</v>
      </c>
      <c r="F224" s="305">
        <v>0</v>
      </c>
      <c r="G224" s="305">
        <v>0</v>
      </c>
      <c r="H224" s="305">
        <v>0</v>
      </c>
      <c r="I224" s="305">
        <v>0</v>
      </c>
      <c r="J224" s="305">
        <v>0</v>
      </c>
      <c r="K224" s="305">
        <v>0</v>
      </c>
      <c r="L224" s="305">
        <v>0</v>
      </c>
      <c r="M224" s="305">
        <v>0</v>
      </c>
      <c r="N224" s="305">
        <v>0</v>
      </c>
      <c r="O224" s="306">
        <v>0</v>
      </c>
    </row>
    <row r="225" spans="1:15">
      <c r="A225" s="312" t="s">
        <v>1169</v>
      </c>
      <c r="B225" s="313" t="s">
        <v>1164</v>
      </c>
      <c r="C225" s="313" t="s">
        <v>711</v>
      </c>
      <c r="D225" s="305">
        <v>0</v>
      </c>
      <c r="E225" s="305">
        <v>0</v>
      </c>
      <c r="F225" s="305">
        <v>0</v>
      </c>
      <c r="G225" s="305">
        <v>0</v>
      </c>
      <c r="H225" s="305">
        <v>0</v>
      </c>
      <c r="I225" s="305">
        <v>0</v>
      </c>
      <c r="J225" s="305">
        <v>0</v>
      </c>
      <c r="K225" s="305">
        <v>0</v>
      </c>
      <c r="L225" s="305">
        <v>0</v>
      </c>
      <c r="M225" s="305">
        <v>-283027.7</v>
      </c>
      <c r="N225" s="305">
        <v>-283027.7</v>
      </c>
      <c r="O225" s="306">
        <v>-200897.56</v>
      </c>
    </row>
    <row r="226" spans="1:15">
      <c r="A226" s="312" t="s">
        <v>1170</v>
      </c>
      <c r="B226" s="313" t="s">
        <v>1166</v>
      </c>
      <c r="C226" s="313" t="s">
        <v>711</v>
      </c>
      <c r="D226" s="305">
        <v>0</v>
      </c>
      <c r="E226" s="305">
        <v>0</v>
      </c>
      <c r="F226" s="305">
        <v>0</v>
      </c>
      <c r="G226" s="305">
        <v>0</v>
      </c>
      <c r="H226" s="305">
        <v>0</v>
      </c>
      <c r="I226" s="305">
        <v>0</v>
      </c>
      <c r="J226" s="305">
        <v>0</v>
      </c>
      <c r="K226" s="305">
        <v>0</v>
      </c>
      <c r="L226" s="305">
        <v>0</v>
      </c>
      <c r="M226" s="305">
        <v>0</v>
      </c>
      <c r="N226" s="305">
        <v>0</v>
      </c>
      <c r="O226" s="306">
        <v>-10000</v>
      </c>
    </row>
    <row r="227" spans="1:15">
      <c r="A227" s="312" t="s">
        <v>1171</v>
      </c>
      <c r="B227" s="313" t="s">
        <v>1172</v>
      </c>
      <c r="C227" s="313" t="s">
        <v>711</v>
      </c>
      <c r="D227" s="305">
        <v>0</v>
      </c>
      <c r="E227" s="305">
        <v>0</v>
      </c>
      <c r="F227" s="305">
        <v>0</v>
      </c>
      <c r="G227" s="305">
        <v>0</v>
      </c>
      <c r="H227" s="305">
        <v>0</v>
      </c>
      <c r="I227" s="305">
        <v>0</v>
      </c>
      <c r="J227" s="305">
        <v>0</v>
      </c>
      <c r="K227" s="305">
        <v>0</v>
      </c>
      <c r="L227" s="305">
        <v>0</v>
      </c>
      <c r="M227" s="305">
        <v>-2240</v>
      </c>
      <c r="N227" s="305">
        <v>-2240</v>
      </c>
      <c r="O227" s="306">
        <v>-417301.4</v>
      </c>
    </row>
    <row r="228" spans="1:15">
      <c r="A228" s="312" t="s">
        <v>1173</v>
      </c>
      <c r="B228" s="313" t="s">
        <v>1174</v>
      </c>
      <c r="C228" s="313" t="s">
        <v>711</v>
      </c>
      <c r="D228" s="305">
        <v>0</v>
      </c>
      <c r="E228" s="305">
        <v>0</v>
      </c>
      <c r="F228" s="305">
        <v>0</v>
      </c>
      <c r="G228" s="305">
        <v>0</v>
      </c>
      <c r="H228" s="305">
        <v>0</v>
      </c>
      <c r="I228" s="305">
        <v>0</v>
      </c>
      <c r="J228" s="305">
        <v>0</v>
      </c>
      <c r="K228" s="305">
        <v>0</v>
      </c>
      <c r="L228" s="305">
        <v>0</v>
      </c>
      <c r="M228" s="305">
        <v>0</v>
      </c>
      <c r="N228" s="305">
        <v>0</v>
      </c>
      <c r="O228" s="306">
        <v>0</v>
      </c>
    </row>
    <row r="229" spans="1:15">
      <c r="A229" s="312" t="s">
        <v>1175</v>
      </c>
      <c r="B229" s="313" t="s">
        <v>1172</v>
      </c>
      <c r="C229" s="313" t="s">
        <v>711</v>
      </c>
      <c r="D229" s="305">
        <v>0</v>
      </c>
      <c r="E229" s="305">
        <v>0</v>
      </c>
      <c r="F229" s="305">
        <v>0</v>
      </c>
      <c r="G229" s="305">
        <v>0</v>
      </c>
      <c r="H229" s="305">
        <v>0</v>
      </c>
      <c r="I229" s="305">
        <v>0</v>
      </c>
      <c r="J229" s="305">
        <v>0</v>
      </c>
      <c r="K229" s="305">
        <v>0</v>
      </c>
      <c r="L229" s="305">
        <v>0</v>
      </c>
      <c r="M229" s="305">
        <v>0</v>
      </c>
      <c r="N229" s="305">
        <v>0</v>
      </c>
      <c r="O229" s="306">
        <v>0</v>
      </c>
    </row>
    <row r="230" spans="1:15">
      <c r="A230" s="312" t="s">
        <v>1176</v>
      </c>
      <c r="B230" s="313" t="s">
        <v>1174</v>
      </c>
      <c r="C230" s="313" t="s">
        <v>711</v>
      </c>
      <c r="D230" s="305">
        <v>0</v>
      </c>
      <c r="E230" s="305">
        <v>0</v>
      </c>
      <c r="F230" s="305">
        <v>0</v>
      </c>
      <c r="G230" s="305">
        <v>0</v>
      </c>
      <c r="H230" s="305">
        <v>0</v>
      </c>
      <c r="I230" s="305">
        <v>0</v>
      </c>
      <c r="J230" s="305">
        <v>0</v>
      </c>
      <c r="K230" s="305">
        <v>0</v>
      </c>
      <c r="L230" s="305">
        <v>0</v>
      </c>
      <c r="M230" s="305">
        <v>0</v>
      </c>
      <c r="N230" s="305">
        <v>0</v>
      </c>
      <c r="O230" s="306">
        <v>0</v>
      </c>
    </row>
    <row r="231" spans="1:15">
      <c r="A231" s="312" t="s">
        <v>1177</v>
      </c>
      <c r="B231" s="313" t="s">
        <v>1178</v>
      </c>
      <c r="C231" s="313" t="s">
        <v>713</v>
      </c>
      <c r="D231" s="305">
        <v>419000</v>
      </c>
      <c r="E231" s="305">
        <v>0</v>
      </c>
      <c r="F231" s="305">
        <v>0</v>
      </c>
      <c r="G231" s="305">
        <v>419000</v>
      </c>
      <c r="H231" s="305">
        <v>419000</v>
      </c>
      <c r="I231" s="305">
        <v>0</v>
      </c>
      <c r="J231" s="305">
        <v>419000</v>
      </c>
      <c r="K231" s="305">
        <v>0</v>
      </c>
      <c r="L231" s="305">
        <v>419000</v>
      </c>
      <c r="M231" s="305">
        <v>0</v>
      </c>
      <c r="N231" s="305">
        <v>0</v>
      </c>
      <c r="O231" s="306">
        <v>0</v>
      </c>
    </row>
    <row r="232" spans="1:15">
      <c r="A232" s="312" t="s">
        <v>1179</v>
      </c>
      <c r="B232" s="313" t="s">
        <v>1178</v>
      </c>
      <c r="C232" s="313" t="s">
        <v>713</v>
      </c>
      <c r="D232" s="305">
        <v>0</v>
      </c>
      <c r="E232" s="305">
        <v>0</v>
      </c>
      <c r="F232" s="305">
        <v>0</v>
      </c>
      <c r="G232" s="305">
        <v>0</v>
      </c>
      <c r="H232" s="305">
        <v>0</v>
      </c>
      <c r="I232" s="305">
        <v>0</v>
      </c>
      <c r="J232" s="305">
        <v>0</v>
      </c>
      <c r="K232" s="305">
        <v>0</v>
      </c>
      <c r="L232" s="305">
        <v>0</v>
      </c>
      <c r="M232" s="305">
        <v>421500</v>
      </c>
      <c r="N232" s="305">
        <v>421500</v>
      </c>
      <c r="O232" s="306">
        <v>368000</v>
      </c>
    </row>
    <row r="233" spans="1:15">
      <c r="A233" s="312" t="s">
        <v>1180</v>
      </c>
      <c r="B233" s="313" t="s">
        <v>1181</v>
      </c>
      <c r="C233" s="313" t="s">
        <v>713</v>
      </c>
      <c r="D233" s="305">
        <v>-419000</v>
      </c>
      <c r="E233" s="305">
        <v>0</v>
      </c>
      <c r="F233" s="305">
        <v>0</v>
      </c>
      <c r="G233" s="305">
        <v>-419000</v>
      </c>
      <c r="H233" s="305">
        <v>-419000</v>
      </c>
      <c r="I233" s="305">
        <v>0</v>
      </c>
      <c r="J233" s="305">
        <v>-419000</v>
      </c>
      <c r="K233" s="305">
        <v>0</v>
      </c>
      <c r="L233" s="305">
        <v>-419000</v>
      </c>
      <c r="M233" s="305">
        <v>0</v>
      </c>
      <c r="N233" s="305">
        <v>0</v>
      </c>
      <c r="O233" s="306">
        <v>0</v>
      </c>
    </row>
    <row r="234" spans="1:15">
      <c r="A234" s="312" t="s">
        <v>1182</v>
      </c>
      <c r="B234" s="313" t="s">
        <v>1181</v>
      </c>
      <c r="C234" s="313" t="s">
        <v>713</v>
      </c>
      <c r="D234" s="305">
        <v>0</v>
      </c>
      <c r="E234" s="305">
        <v>0</v>
      </c>
      <c r="F234" s="305">
        <v>0</v>
      </c>
      <c r="G234" s="305">
        <v>0</v>
      </c>
      <c r="H234" s="305">
        <v>0</v>
      </c>
      <c r="I234" s="305">
        <v>0</v>
      </c>
      <c r="J234" s="305">
        <v>0</v>
      </c>
      <c r="K234" s="305">
        <v>0</v>
      </c>
      <c r="L234" s="305">
        <v>0</v>
      </c>
      <c r="M234" s="305">
        <v>-421500</v>
      </c>
      <c r="N234" s="305">
        <v>-421500</v>
      </c>
      <c r="O234" s="306">
        <v>-368000</v>
      </c>
    </row>
    <row r="235" spans="1:15">
      <c r="A235" s="312" t="s">
        <v>1183</v>
      </c>
      <c r="B235" s="313" t="s">
        <v>707</v>
      </c>
      <c r="C235" s="313" t="s">
        <v>707</v>
      </c>
      <c r="D235" s="305">
        <v>-37493565.649999999</v>
      </c>
      <c r="E235" s="305">
        <v>0</v>
      </c>
      <c r="F235" s="305">
        <v>0</v>
      </c>
      <c r="G235" s="305">
        <v>-37493565.649999999</v>
      </c>
      <c r="H235" s="305">
        <v>-37493565.649999999</v>
      </c>
      <c r="I235" s="305">
        <v>0</v>
      </c>
      <c r="J235" s="305">
        <v>-37493565.649999999</v>
      </c>
      <c r="K235" s="305">
        <v>0</v>
      </c>
      <c r="L235" s="305">
        <v>-37493565.649999999</v>
      </c>
      <c r="M235" s="305">
        <v>0</v>
      </c>
      <c r="N235" s="305">
        <v>0</v>
      </c>
      <c r="O235" s="306">
        <v>0</v>
      </c>
    </row>
    <row r="236" spans="1:15">
      <c r="A236" s="312" t="s">
        <v>1184</v>
      </c>
      <c r="B236" s="313" t="s">
        <v>707</v>
      </c>
      <c r="C236" s="313" t="s">
        <v>707</v>
      </c>
      <c r="D236" s="305">
        <v>0</v>
      </c>
      <c r="E236" s="305">
        <v>0</v>
      </c>
      <c r="F236" s="305">
        <v>0</v>
      </c>
      <c r="G236" s="305">
        <v>0</v>
      </c>
      <c r="H236" s="305">
        <v>0</v>
      </c>
      <c r="I236" s="305">
        <v>0</v>
      </c>
      <c r="J236" s="305">
        <v>0</v>
      </c>
      <c r="K236" s="305">
        <v>0</v>
      </c>
      <c r="L236" s="305">
        <v>0</v>
      </c>
      <c r="M236" s="305">
        <v>-15466084.359999999</v>
      </c>
      <c r="N236" s="305">
        <v>-15466084.359999999</v>
      </c>
      <c r="O236" s="306">
        <v>-27378353.199999999</v>
      </c>
    </row>
    <row r="237" spans="1:15">
      <c r="A237" s="312" t="s">
        <v>1185</v>
      </c>
      <c r="B237" s="313" t="s">
        <v>1186</v>
      </c>
      <c r="C237" s="313" t="s">
        <v>710</v>
      </c>
      <c r="D237" s="305">
        <v>-762498147.23000002</v>
      </c>
      <c r="E237" s="305">
        <v>0</v>
      </c>
      <c r="F237" s="305">
        <v>316757696.30000001</v>
      </c>
      <c r="G237" s="305">
        <v>-445740450.93000001</v>
      </c>
      <c r="H237" s="305">
        <v>-762498147.23000002</v>
      </c>
      <c r="I237" s="305">
        <v>0</v>
      </c>
      <c r="J237" s="305">
        <v>-762498147.23000002</v>
      </c>
      <c r="K237" s="305">
        <v>316757696.30000001</v>
      </c>
      <c r="L237" s="305">
        <v>-445740450.93000001</v>
      </c>
      <c r="M237" s="305">
        <v>0</v>
      </c>
      <c r="N237" s="305">
        <v>0</v>
      </c>
      <c r="O237" s="306">
        <v>0</v>
      </c>
    </row>
    <row r="238" spans="1:15">
      <c r="A238" s="312" t="s">
        <v>1187</v>
      </c>
      <c r="B238" s="313" t="s">
        <v>1188</v>
      </c>
      <c r="C238" s="313" t="s">
        <v>710</v>
      </c>
      <c r="D238" s="305">
        <v>-18606722.02</v>
      </c>
      <c r="E238" s="305">
        <v>0</v>
      </c>
      <c r="F238" s="305">
        <v>0</v>
      </c>
      <c r="G238" s="305">
        <v>-18606722.02</v>
      </c>
      <c r="H238" s="305">
        <v>-18606722.02</v>
      </c>
      <c r="I238" s="305">
        <v>0</v>
      </c>
      <c r="J238" s="305">
        <v>-18606722.02</v>
      </c>
      <c r="K238" s="305">
        <v>0</v>
      </c>
      <c r="L238" s="305">
        <v>-18606722.02</v>
      </c>
      <c r="M238" s="305">
        <v>0</v>
      </c>
      <c r="N238" s="305">
        <v>0</v>
      </c>
      <c r="O238" s="306">
        <v>0</v>
      </c>
    </row>
    <row r="239" spans="1:15">
      <c r="A239" s="312" t="s">
        <v>1189</v>
      </c>
      <c r="B239" s="313" t="s">
        <v>1186</v>
      </c>
      <c r="C239" s="313" t="s">
        <v>710</v>
      </c>
      <c r="D239" s="305">
        <v>0</v>
      </c>
      <c r="E239" s="305">
        <v>0</v>
      </c>
      <c r="F239" s="305">
        <v>0</v>
      </c>
      <c r="G239" s="305">
        <v>0</v>
      </c>
      <c r="H239" s="305">
        <v>0</v>
      </c>
      <c r="I239" s="305">
        <v>0</v>
      </c>
      <c r="J239" s="305">
        <v>0</v>
      </c>
      <c r="K239" s="305">
        <v>0</v>
      </c>
      <c r="L239" s="305">
        <v>0</v>
      </c>
      <c r="M239" s="305">
        <v>-312370367.74000001</v>
      </c>
      <c r="N239" s="305">
        <v>-312370367.74000001</v>
      </c>
      <c r="O239" s="306">
        <v>-165585286.5</v>
      </c>
    </row>
    <row r="240" spans="1:15">
      <c r="A240" s="312" t="s">
        <v>1190</v>
      </c>
      <c r="B240" s="313" t="s">
        <v>1191</v>
      </c>
      <c r="C240" s="313" t="s">
        <v>710</v>
      </c>
      <c r="D240" s="305">
        <v>0</v>
      </c>
      <c r="E240" s="305">
        <v>0</v>
      </c>
      <c r="F240" s="305">
        <v>0</v>
      </c>
      <c r="G240" s="305">
        <v>0</v>
      </c>
      <c r="H240" s="305">
        <v>0</v>
      </c>
      <c r="I240" s="305">
        <v>0</v>
      </c>
      <c r="J240" s="305">
        <v>0</v>
      </c>
      <c r="K240" s="305">
        <v>0</v>
      </c>
      <c r="L240" s="305">
        <v>0</v>
      </c>
      <c r="M240" s="305">
        <v>0</v>
      </c>
      <c r="N240" s="305">
        <v>0</v>
      </c>
      <c r="O240" s="306">
        <v>0</v>
      </c>
    </row>
    <row r="241" spans="1:15">
      <c r="A241" s="312" t="s">
        <v>1192</v>
      </c>
      <c r="B241" s="313" t="s">
        <v>1193</v>
      </c>
      <c r="C241" s="313" t="s">
        <v>710</v>
      </c>
      <c r="D241" s="305">
        <v>0</v>
      </c>
      <c r="E241" s="305">
        <v>0</v>
      </c>
      <c r="F241" s="305">
        <v>0</v>
      </c>
      <c r="G241" s="305">
        <v>0</v>
      </c>
      <c r="H241" s="305">
        <v>0</v>
      </c>
      <c r="I241" s="305">
        <v>0</v>
      </c>
      <c r="J241" s="305">
        <v>0</v>
      </c>
      <c r="K241" s="305">
        <v>0</v>
      </c>
      <c r="L241" s="305">
        <v>0</v>
      </c>
      <c r="M241" s="305">
        <v>-18582326.800000001</v>
      </c>
      <c r="N241" s="305">
        <v>-18582326.800000001</v>
      </c>
      <c r="O241" s="306">
        <v>0</v>
      </c>
    </row>
    <row r="242" spans="1:15">
      <c r="A242" s="312" t="s">
        <v>1194</v>
      </c>
      <c r="B242" s="313" t="s">
        <v>1195</v>
      </c>
      <c r="C242" s="313" t="s">
        <v>710</v>
      </c>
      <c r="D242" s="305">
        <v>0</v>
      </c>
      <c r="E242" s="305">
        <v>0</v>
      </c>
      <c r="F242" s="305">
        <v>0</v>
      </c>
      <c r="G242" s="305">
        <v>0</v>
      </c>
      <c r="H242" s="305">
        <v>0</v>
      </c>
      <c r="I242" s="305">
        <v>0</v>
      </c>
      <c r="J242" s="305">
        <v>0</v>
      </c>
      <c r="K242" s="305">
        <v>0</v>
      </c>
      <c r="L242" s="305">
        <v>0</v>
      </c>
      <c r="M242" s="305">
        <v>0</v>
      </c>
      <c r="N242" s="305">
        <v>0</v>
      </c>
      <c r="O242" s="306">
        <v>0</v>
      </c>
    </row>
    <row r="243" spans="1:15">
      <c r="A243" s="312" t="s">
        <v>1196</v>
      </c>
      <c r="B243" s="313" t="s">
        <v>1195</v>
      </c>
      <c r="C243" s="313" t="s">
        <v>709</v>
      </c>
      <c r="D243" s="305">
        <v>0</v>
      </c>
      <c r="E243" s="305">
        <v>0</v>
      </c>
      <c r="F243" s="305">
        <v>0</v>
      </c>
      <c r="G243" s="305">
        <v>0</v>
      </c>
      <c r="H243" s="305">
        <v>0</v>
      </c>
      <c r="I243" s="305">
        <v>0</v>
      </c>
      <c r="J243" s="305">
        <v>0</v>
      </c>
      <c r="K243" s="305">
        <v>0</v>
      </c>
      <c r="L243" s="305">
        <v>0</v>
      </c>
      <c r="M243" s="305">
        <v>0</v>
      </c>
      <c r="N243" s="305">
        <v>0</v>
      </c>
      <c r="O243" s="306">
        <v>0</v>
      </c>
    </row>
    <row r="244" spans="1:15">
      <c r="A244" s="312" t="s">
        <v>1197</v>
      </c>
      <c r="B244" s="313" t="s">
        <v>1198</v>
      </c>
      <c r="C244" s="313" t="s">
        <v>709</v>
      </c>
      <c r="D244" s="305">
        <v>0</v>
      </c>
      <c r="E244" s="305">
        <v>0</v>
      </c>
      <c r="F244" s="305">
        <v>-316757696.30000001</v>
      </c>
      <c r="G244" s="305">
        <v>-316757696.30000001</v>
      </c>
      <c r="H244" s="305">
        <v>0</v>
      </c>
      <c r="I244" s="305">
        <v>0</v>
      </c>
      <c r="J244" s="305">
        <v>0</v>
      </c>
      <c r="K244" s="305">
        <v>-316757696.30000001</v>
      </c>
      <c r="L244" s="305">
        <v>-316757696.30000001</v>
      </c>
      <c r="M244" s="305">
        <v>0</v>
      </c>
      <c r="N244" s="305">
        <v>0</v>
      </c>
      <c r="O244" s="306">
        <v>-486102839.27999997</v>
      </c>
    </row>
    <row r="245" spans="1:15">
      <c r="A245" s="312" t="s">
        <v>1199</v>
      </c>
      <c r="B245" s="313" t="s">
        <v>1161</v>
      </c>
      <c r="C245" s="313" t="s">
        <v>1200</v>
      </c>
      <c r="D245" s="307">
        <v>-41965645</v>
      </c>
      <c r="E245" s="307">
        <v>0</v>
      </c>
      <c r="F245" s="307">
        <v>0</v>
      </c>
      <c r="G245" s="307">
        <v>-41965645</v>
      </c>
      <c r="H245" s="307">
        <v>-41965645</v>
      </c>
      <c r="I245" s="307">
        <v>0</v>
      </c>
      <c r="J245" s="307">
        <v>-41965645</v>
      </c>
      <c r="K245" s="307">
        <v>0</v>
      </c>
      <c r="L245" s="307">
        <v>-41965645</v>
      </c>
      <c r="M245" s="307">
        <v>0</v>
      </c>
      <c r="N245" s="307">
        <v>0</v>
      </c>
      <c r="O245" s="308">
        <v>0</v>
      </c>
    </row>
    <row r="246" spans="1:15">
      <c r="A246" s="312" t="s">
        <v>1201</v>
      </c>
      <c r="B246" s="313" t="s">
        <v>1202</v>
      </c>
      <c r="C246" s="313" t="s">
        <v>715</v>
      </c>
      <c r="D246" s="305">
        <v>0</v>
      </c>
      <c r="E246" s="305">
        <v>0</v>
      </c>
      <c r="F246" s="305">
        <v>0</v>
      </c>
      <c r="G246" s="305">
        <v>0</v>
      </c>
      <c r="H246" s="305">
        <v>0</v>
      </c>
      <c r="I246" s="305">
        <v>0</v>
      </c>
      <c r="J246" s="305">
        <v>0</v>
      </c>
      <c r="K246" s="305">
        <v>0</v>
      </c>
      <c r="L246" s="305">
        <v>0</v>
      </c>
      <c r="M246" s="305">
        <v>-193000000</v>
      </c>
      <c r="N246" s="305">
        <v>-193000000</v>
      </c>
      <c r="O246" s="306">
        <v>-292180000</v>
      </c>
    </row>
    <row r="247" spans="1:15">
      <c r="A247" s="312" t="s">
        <v>1203</v>
      </c>
      <c r="B247" s="313" t="s">
        <v>1202</v>
      </c>
      <c r="C247" s="313" t="s">
        <v>715</v>
      </c>
      <c r="D247" s="305">
        <v>-370000000</v>
      </c>
      <c r="E247" s="305">
        <v>0</v>
      </c>
      <c r="F247" s="305">
        <v>0</v>
      </c>
      <c r="G247" s="305">
        <v>-370000000</v>
      </c>
      <c r="H247" s="305">
        <v>-370000000</v>
      </c>
      <c r="I247" s="305">
        <v>0</v>
      </c>
      <c r="J247" s="305">
        <v>-370000000</v>
      </c>
      <c r="K247" s="305">
        <v>0</v>
      </c>
      <c r="L247" s="305">
        <v>-370000000</v>
      </c>
      <c r="M247" s="305">
        <v>0</v>
      </c>
      <c r="N247" s="305">
        <v>0</v>
      </c>
      <c r="O247" s="306">
        <v>0</v>
      </c>
    </row>
    <row r="248" spans="1:15">
      <c r="A248" s="312" t="s">
        <v>1234</v>
      </c>
      <c r="B248" s="313" t="s">
        <v>1235</v>
      </c>
      <c r="C248" s="313" t="s">
        <v>717</v>
      </c>
      <c r="D248" s="305">
        <v>-2304363</v>
      </c>
      <c r="E248" s="305">
        <v>0</v>
      </c>
      <c r="F248" s="305">
        <v>0</v>
      </c>
      <c r="G248" s="305">
        <v>-2304363</v>
      </c>
      <c r="H248" s="305">
        <v>-2304363</v>
      </c>
      <c r="I248" s="305">
        <v>0</v>
      </c>
      <c r="J248" s="305">
        <v>-2304363</v>
      </c>
      <c r="K248" s="305">
        <v>0</v>
      </c>
      <c r="L248" s="305">
        <v>-2304363</v>
      </c>
      <c r="M248" s="305">
        <v>0</v>
      </c>
      <c r="N248" s="305">
        <v>0</v>
      </c>
      <c r="O248" s="306">
        <v>0</v>
      </c>
    </row>
    <row r="249" spans="1:15">
      <c r="A249" s="312" t="s">
        <v>1236</v>
      </c>
      <c r="B249" s="313" t="s">
        <v>1235</v>
      </c>
      <c r="C249" s="313" t="s">
        <v>717</v>
      </c>
      <c r="D249" s="305">
        <v>0</v>
      </c>
      <c r="E249" s="305">
        <v>0</v>
      </c>
      <c r="F249" s="305">
        <v>0</v>
      </c>
      <c r="G249" s="305">
        <v>0</v>
      </c>
      <c r="H249" s="305">
        <v>0</v>
      </c>
      <c r="I249" s="305">
        <v>0</v>
      </c>
      <c r="J249" s="305">
        <v>0</v>
      </c>
      <c r="K249" s="305">
        <v>0</v>
      </c>
      <c r="L249" s="305">
        <v>0</v>
      </c>
      <c r="M249" s="305">
        <v>-2304363</v>
      </c>
      <c r="N249" s="305">
        <v>-2304363</v>
      </c>
      <c r="O249" s="306">
        <v>-2304363</v>
      </c>
    </row>
    <row r="250" spans="1:15">
      <c r="A250" s="312" t="s">
        <v>1237</v>
      </c>
      <c r="B250" s="313" t="s">
        <v>1238</v>
      </c>
      <c r="C250" s="313" t="s">
        <v>720</v>
      </c>
      <c r="D250" s="305">
        <v>-11847441.800000001</v>
      </c>
      <c r="E250" s="305">
        <v>0</v>
      </c>
      <c r="F250" s="305">
        <v>0</v>
      </c>
      <c r="G250" s="305">
        <v>-11847441.800000001</v>
      </c>
      <c r="H250" s="305">
        <v>-11847441.800000001</v>
      </c>
      <c r="I250" s="305">
        <v>0</v>
      </c>
      <c r="J250" s="305">
        <v>-11847441.800000001</v>
      </c>
      <c r="K250" s="305">
        <v>0</v>
      </c>
      <c r="L250" s="305">
        <v>-11847441.800000001</v>
      </c>
      <c r="M250" s="305">
        <v>0</v>
      </c>
      <c r="N250" s="305">
        <v>0</v>
      </c>
      <c r="O250" s="306">
        <v>0</v>
      </c>
    </row>
    <row r="251" spans="1:15">
      <c r="A251" s="312" t="s">
        <v>1239</v>
      </c>
      <c r="B251" s="313" t="s">
        <v>720</v>
      </c>
      <c r="C251" s="313" t="s">
        <v>720</v>
      </c>
      <c r="D251" s="305">
        <v>-57270237.560000002</v>
      </c>
      <c r="E251" s="305">
        <v>3000000</v>
      </c>
      <c r="F251" s="305">
        <v>0</v>
      </c>
      <c r="G251" s="305">
        <v>-54270237.560000002</v>
      </c>
      <c r="H251" s="305">
        <v>-57270237.560000002</v>
      </c>
      <c r="I251" s="305">
        <v>3000000</v>
      </c>
      <c r="J251" s="305">
        <v>-54270237.560000002</v>
      </c>
      <c r="K251" s="305">
        <v>0</v>
      </c>
      <c r="L251" s="305">
        <v>-54270237.560000002</v>
      </c>
      <c r="M251" s="305">
        <v>0</v>
      </c>
      <c r="N251" s="305">
        <v>0</v>
      </c>
      <c r="O251" s="306">
        <v>-3089636.12</v>
      </c>
    </row>
    <row r="252" spans="1:15">
      <c r="A252" s="312" t="s">
        <v>1240</v>
      </c>
      <c r="B252" s="313" t="s">
        <v>1241</v>
      </c>
      <c r="C252" s="313" t="s">
        <v>720</v>
      </c>
      <c r="D252" s="305">
        <v>-66870.399999999994</v>
      </c>
      <c r="E252" s="305">
        <v>-16717.599999999999</v>
      </c>
      <c r="F252" s="305">
        <v>0</v>
      </c>
      <c r="G252" s="305">
        <v>-83588</v>
      </c>
      <c r="H252" s="305">
        <v>-66870.399999999994</v>
      </c>
      <c r="I252" s="305">
        <v>-16717.599999999999</v>
      </c>
      <c r="J252" s="305">
        <v>-83588</v>
      </c>
      <c r="K252" s="305">
        <v>0</v>
      </c>
      <c r="L252" s="305">
        <v>-83588</v>
      </c>
      <c r="M252" s="305">
        <v>0</v>
      </c>
      <c r="N252" s="305">
        <v>0</v>
      </c>
      <c r="O252" s="306">
        <v>0</v>
      </c>
    </row>
    <row r="253" spans="1:15">
      <c r="A253" s="312" t="s">
        <v>1242</v>
      </c>
      <c r="B253" s="313" t="s">
        <v>720</v>
      </c>
      <c r="C253" s="313" t="s">
        <v>720</v>
      </c>
      <c r="D253" s="305">
        <v>-77990636.730000004</v>
      </c>
      <c r="E253" s="305">
        <v>24664622.350000001</v>
      </c>
      <c r="F253" s="305">
        <v>0</v>
      </c>
      <c r="G253" s="305">
        <v>-53326014.380000003</v>
      </c>
      <c r="H253" s="305">
        <v>0</v>
      </c>
      <c r="I253" s="305">
        <v>0</v>
      </c>
      <c r="J253" s="305">
        <v>0</v>
      </c>
      <c r="K253" s="305">
        <v>0</v>
      </c>
      <c r="L253" s="305">
        <v>0</v>
      </c>
      <c r="M253" s="305">
        <v>-162085166.52000001</v>
      </c>
      <c r="N253" s="305">
        <v>-161941532.47999999</v>
      </c>
      <c r="O253" s="306">
        <v>-161941532.47999999</v>
      </c>
    </row>
    <row r="254" spans="1:15">
      <c r="A254" s="312" t="s">
        <v>1243</v>
      </c>
      <c r="B254" s="313" t="s">
        <v>1244</v>
      </c>
      <c r="C254" s="313" t="s">
        <v>720</v>
      </c>
      <c r="D254" s="305">
        <v>0</v>
      </c>
      <c r="E254" s="305">
        <v>0</v>
      </c>
      <c r="F254" s="305">
        <v>0</v>
      </c>
      <c r="G254" s="305">
        <v>0</v>
      </c>
      <c r="H254" s="305">
        <v>0</v>
      </c>
      <c r="I254" s="305">
        <v>0</v>
      </c>
      <c r="J254" s="305">
        <v>0</v>
      </c>
      <c r="K254" s="305">
        <v>0</v>
      </c>
      <c r="L254" s="305">
        <v>0</v>
      </c>
      <c r="M254" s="305">
        <v>-13577837.289999999</v>
      </c>
      <c r="N254" s="305">
        <v>-13577837.289999999</v>
      </c>
      <c r="O254" s="306">
        <v>2896121.07</v>
      </c>
    </row>
    <row r="255" spans="1:15">
      <c r="A255" s="312" t="s">
        <v>1245</v>
      </c>
      <c r="B255" s="313" t="s">
        <v>1246</v>
      </c>
      <c r="C255" s="313" t="s">
        <v>720</v>
      </c>
      <c r="D255" s="305">
        <v>0</v>
      </c>
      <c r="E255" s="305">
        <v>0</v>
      </c>
      <c r="F255" s="305">
        <v>0</v>
      </c>
      <c r="G255" s="305">
        <v>0</v>
      </c>
      <c r="H255" s="305">
        <v>0</v>
      </c>
      <c r="I255" s="305">
        <v>0</v>
      </c>
      <c r="J255" s="305">
        <v>0</v>
      </c>
      <c r="K255" s="305">
        <v>0</v>
      </c>
      <c r="L255" s="305">
        <v>0</v>
      </c>
      <c r="M255" s="305">
        <v>13577837.289999999</v>
      </c>
      <c r="N255" s="305">
        <v>13577837.289999999</v>
      </c>
      <c r="O255" s="306">
        <v>-2896121.07</v>
      </c>
    </row>
    <row r="256" spans="1:15">
      <c r="A256" s="312" t="s">
        <v>1247</v>
      </c>
      <c r="B256" s="313" t="s">
        <v>625</v>
      </c>
      <c r="C256" s="313" t="s">
        <v>723</v>
      </c>
      <c r="D256" s="305">
        <v>57099417</v>
      </c>
      <c r="E256" s="305">
        <v>-2854971</v>
      </c>
      <c r="F256" s="305">
        <v>0</v>
      </c>
      <c r="G256" s="305">
        <v>54244446</v>
      </c>
      <c r="H256" s="305">
        <v>57099417</v>
      </c>
      <c r="I256" s="305">
        <v>-2854971</v>
      </c>
      <c r="J256" s="305">
        <v>54244446</v>
      </c>
      <c r="K256" s="305">
        <v>0</v>
      </c>
      <c r="L256" s="305">
        <v>54244446</v>
      </c>
      <c r="M256" s="305">
        <v>0</v>
      </c>
      <c r="N256" s="305">
        <v>0</v>
      </c>
      <c r="O256" s="306">
        <v>0</v>
      </c>
    </row>
    <row r="257" spans="1:15">
      <c r="A257" s="312" t="s">
        <v>1248</v>
      </c>
      <c r="B257" s="313" t="s">
        <v>723</v>
      </c>
      <c r="C257" s="313" t="s">
        <v>723</v>
      </c>
      <c r="D257" s="305">
        <v>0</v>
      </c>
      <c r="E257" s="305">
        <v>0</v>
      </c>
      <c r="F257" s="305">
        <v>0</v>
      </c>
      <c r="G257" s="305">
        <v>0</v>
      </c>
      <c r="H257" s="305">
        <v>0</v>
      </c>
      <c r="I257" s="305">
        <v>0</v>
      </c>
      <c r="J257" s="305">
        <v>0</v>
      </c>
      <c r="K257" s="305">
        <v>0</v>
      </c>
      <c r="L257" s="305">
        <v>0</v>
      </c>
      <c r="M257" s="305">
        <v>26000000</v>
      </c>
      <c r="N257" s="305">
        <v>26000000</v>
      </c>
      <c r="O257" s="306">
        <v>161300000</v>
      </c>
    </row>
    <row r="258" spans="1:15">
      <c r="A258" s="312" t="s">
        <v>1249</v>
      </c>
      <c r="B258" s="313" t="s">
        <v>1250</v>
      </c>
      <c r="C258" s="313" t="s">
        <v>719</v>
      </c>
      <c r="D258" s="305">
        <v>-13654971</v>
      </c>
      <c r="E258" s="305">
        <v>-145029</v>
      </c>
      <c r="F258" s="305">
        <v>0</v>
      </c>
      <c r="G258" s="305">
        <v>-13800000</v>
      </c>
      <c r="H258" s="305">
        <v>-13654971</v>
      </c>
      <c r="I258" s="305">
        <v>-145029</v>
      </c>
      <c r="J258" s="305">
        <v>-13800000</v>
      </c>
      <c r="K258" s="305">
        <v>0</v>
      </c>
      <c r="L258" s="305">
        <v>-13800000</v>
      </c>
      <c r="M258" s="305">
        <v>0</v>
      </c>
      <c r="N258" s="305">
        <v>0</v>
      </c>
      <c r="O258" s="306">
        <v>0</v>
      </c>
    </row>
    <row r="259" spans="1:15">
      <c r="A259" s="312" t="s">
        <v>1251</v>
      </c>
      <c r="B259" s="313" t="s">
        <v>1250</v>
      </c>
      <c r="C259" s="313" t="s">
        <v>719</v>
      </c>
      <c r="D259" s="305">
        <v>0</v>
      </c>
      <c r="E259" s="305">
        <v>0</v>
      </c>
      <c r="F259" s="305">
        <v>0</v>
      </c>
      <c r="G259" s="305">
        <v>0</v>
      </c>
      <c r="H259" s="305">
        <v>0</v>
      </c>
      <c r="I259" s="305">
        <v>0</v>
      </c>
      <c r="J259" s="305">
        <v>0</v>
      </c>
      <c r="K259" s="305">
        <v>0</v>
      </c>
      <c r="L259" s="305">
        <v>0</v>
      </c>
      <c r="M259" s="305">
        <v>-5000000</v>
      </c>
      <c r="N259" s="305">
        <v>-5000000</v>
      </c>
      <c r="O259" s="306">
        <v>-10800000</v>
      </c>
    </row>
    <row r="260" spans="1:15">
      <c r="A260" s="312" t="s">
        <v>1252</v>
      </c>
      <c r="B260" s="313" t="s">
        <v>1253</v>
      </c>
      <c r="C260" s="313" t="s">
        <v>719</v>
      </c>
      <c r="D260" s="305">
        <v>0</v>
      </c>
      <c r="E260" s="305">
        <v>0</v>
      </c>
      <c r="F260" s="305">
        <v>0</v>
      </c>
      <c r="G260" s="305">
        <v>0</v>
      </c>
      <c r="H260" s="305">
        <v>0</v>
      </c>
      <c r="I260" s="305">
        <v>0</v>
      </c>
      <c r="J260" s="305">
        <v>0</v>
      </c>
      <c r="K260" s="305">
        <v>0</v>
      </c>
      <c r="L260" s="305">
        <v>0</v>
      </c>
      <c r="M260" s="305">
        <v>0</v>
      </c>
      <c r="N260" s="305">
        <v>0</v>
      </c>
      <c r="O260" s="306">
        <v>0</v>
      </c>
    </row>
    <row r="261" spans="1:15">
      <c r="A261" s="312" t="s">
        <v>1254</v>
      </c>
      <c r="B261" s="313" t="s">
        <v>1255</v>
      </c>
      <c r="C261" s="313" t="s">
        <v>772</v>
      </c>
      <c r="D261" s="305">
        <v>0</v>
      </c>
      <c r="E261" s="305">
        <v>0</v>
      </c>
      <c r="F261" s="305">
        <v>0</v>
      </c>
      <c r="G261" s="305">
        <v>0</v>
      </c>
      <c r="H261" s="305">
        <v>0</v>
      </c>
      <c r="I261" s="305">
        <v>0</v>
      </c>
      <c r="J261" s="305">
        <v>0</v>
      </c>
      <c r="K261" s="305">
        <v>0</v>
      </c>
      <c r="L261" s="305">
        <v>0</v>
      </c>
      <c r="M261" s="305">
        <v>0</v>
      </c>
      <c r="N261" s="305">
        <v>0</v>
      </c>
      <c r="O261" s="306">
        <v>0</v>
      </c>
    </row>
    <row r="262" spans="1:15">
      <c r="A262" s="312" t="s">
        <v>1256</v>
      </c>
      <c r="B262" s="313" t="s">
        <v>1257</v>
      </c>
      <c r="C262" s="313" t="s">
        <v>772</v>
      </c>
      <c r="D262" s="305">
        <v>-351118497</v>
      </c>
      <c r="E262" s="305">
        <v>11040190</v>
      </c>
      <c r="F262" s="305">
        <v>0</v>
      </c>
      <c r="G262" s="305">
        <v>-340078307</v>
      </c>
      <c r="H262" s="305">
        <v>-618462636</v>
      </c>
      <c r="I262" s="305">
        <v>11040190</v>
      </c>
      <c r="J262" s="305">
        <v>-607422446</v>
      </c>
      <c r="K262" s="305">
        <v>0</v>
      </c>
      <c r="L262" s="305">
        <v>-607422446</v>
      </c>
      <c r="M262" s="305">
        <v>0</v>
      </c>
      <c r="N262" s="305">
        <v>0</v>
      </c>
      <c r="O262" s="306">
        <v>0</v>
      </c>
    </row>
    <row r="263" spans="1:15">
      <c r="A263" s="312" t="s">
        <v>1258</v>
      </c>
      <c r="B263" s="313" t="s">
        <v>1259</v>
      </c>
      <c r="C263" s="313" t="s">
        <v>772</v>
      </c>
      <c r="D263" s="305">
        <v>-14258954.27</v>
      </c>
      <c r="E263" s="305">
        <v>144599.10999999999</v>
      </c>
      <c r="F263" s="305">
        <v>0</v>
      </c>
      <c r="G263" s="305">
        <v>-14114355.16</v>
      </c>
      <c r="H263" s="305">
        <v>-25464584.43</v>
      </c>
      <c r="I263" s="305">
        <v>0</v>
      </c>
      <c r="J263" s="305">
        <v>-25464584.43</v>
      </c>
      <c r="K263" s="305">
        <v>0</v>
      </c>
      <c r="L263" s="305">
        <v>-25464584.43</v>
      </c>
      <c r="M263" s="305">
        <v>0</v>
      </c>
      <c r="N263" s="305">
        <v>0</v>
      </c>
      <c r="O263" s="306">
        <v>0</v>
      </c>
    </row>
    <row r="264" spans="1:15">
      <c r="A264" s="312" t="s">
        <v>1260</v>
      </c>
      <c r="B264" s="313" t="s">
        <v>1261</v>
      </c>
      <c r="C264" s="313" t="s">
        <v>772</v>
      </c>
      <c r="D264" s="305">
        <v>140151.32999999999</v>
      </c>
      <c r="E264" s="305">
        <v>1421823.59</v>
      </c>
      <c r="F264" s="305">
        <v>0</v>
      </c>
      <c r="G264" s="305">
        <v>1561974.92</v>
      </c>
      <c r="H264" s="305">
        <v>1350613.85</v>
      </c>
      <c r="I264" s="305">
        <v>937452.07</v>
      </c>
      <c r="J264" s="305">
        <v>2288065.92</v>
      </c>
      <c r="K264" s="305">
        <v>0</v>
      </c>
      <c r="L264" s="305">
        <v>2288065.92</v>
      </c>
      <c r="M264" s="305">
        <v>0</v>
      </c>
      <c r="N264" s="305">
        <v>0</v>
      </c>
      <c r="O264" s="306">
        <v>0</v>
      </c>
    </row>
    <row r="265" spans="1:15">
      <c r="A265" s="312" t="s">
        <v>1262</v>
      </c>
      <c r="B265" s="313" t="s">
        <v>1263</v>
      </c>
      <c r="C265" s="313" t="s">
        <v>772</v>
      </c>
      <c r="D265" s="305">
        <v>0</v>
      </c>
      <c r="E265" s="305">
        <v>0</v>
      </c>
      <c r="F265" s="305">
        <v>0</v>
      </c>
      <c r="G265" s="305">
        <v>0</v>
      </c>
      <c r="H265" s="305">
        <v>0</v>
      </c>
      <c r="I265" s="305">
        <v>0</v>
      </c>
      <c r="J265" s="305">
        <v>0</v>
      </c>
      <c r="K265" s="305">
        <v>0</v>
      </c>
      <c r="L265" s="305">
        <v>0</v>
      </c>
      <c r="M265" s="305">
        <v>-18375000</v>
      </c>
      <c r="N265" s="305">
        <v>-42545000</v>
      </c>
      <c r="O265" s="306">
        <v>-89387163</v>
      </c>
    </row>
    <row r="266" spans="1:15">
      <c r="A266" s="312" t="s">
        <v>1264</v>
      </c>
      <c r="B266" s="313" t="s">
        <v>1265</v>
      </c>
      <c r="C266" s="313" t="s">
        <v>772</v>
      </c>
      <c r="D266" s="305">
        <v>0</v>
      </c>
      <c r="E266" s="305">
        <v>0</v>
      </c>
      <c r="F266" s="305">
        <v>0</v>
      </c>
      <c r="G266" s="305">
        <v>0</v>
      </c>
      <c r="H266" s="305">
        <v>0</v>
      </c>
      <c r="I266" s="305">
        <v>0</v>
      </c>
      <c r="J266" s="305">
        <v>0</v>
      </c>
      <c r="K266" s="305">
        <v>0</v>
      </c>
      <c r="L266" s="305">
        <v>0</v>
      </c>
      <c r="M266" s="305">
        <v>-9160000</v>
      </c>
      <c r="N266" s="305">
        <v>-20080000</v>
      </c>
      <c r="O266" s="306">
        <v>-34452186</v>
      </c>
    </row>
    <row r="267" spans="1:15">
      <c r="A267" s="312" t="s">
        <v>1266</v>
      </c>
      <c r="B267" s="313" t="s">
        <v>1267</v>
      </c>
      <c r="C267" s="313" t="s">
        <v>772</v>
      </c>
      <c r="D267" s="305">
        <v>0</v>
      </c>
      <c r="E267" s="305">
        <v>0</v>
      </c>
      <c r="F267" s="305">
        <v>0</v>
      </c>
      <c r="G267" s="305">
        <v>0</v>
      </c>
      <c r="H267" s="305">
        <v>0</v>
      </c>
      <c r="I267" s="305">
        <v>0</v>
      </c>
      <c r="J267" s="305">
        <v>0</v>
      </c>
      <c r="K267" s="305">
        <v>0</v>
      </c>
      <c r="L267" s="305">
        <v>0</v>
      </c>
      <c r="M267" s="305">
        <v>0</v>
      </c>
      <c r="N267" s="305">
        <v>0</v>
      </c>
      <c r="O267" s="306">
        <v>-122186797</v>
      </c>
    </row>
    <row r="268" spans="1:15">
      <c r="A268" s="312" t="s">
        <v>1268</v>
      </c>
      <c r="B268" s="313" t="s">
        <v>1269</v>
      </c>
      <c r="C268" s="313" t="s">
        <v>772</v>
      </c>
      <c r="D268" s="305">
        <v>0</v>
      </c>
      <c r="E268" s="305">
        <v>0</v>
      </c>
      <c r="F268" s="305">
        <v>0</v>
      </c>
      <c r="G268" s="305">
        <v>0</v>
      </c>
      <c r="H268" s="305">
        <v>0</v>
      </c>
      <c r="I268" s="305">
        <v>0</v>
      </c>
      <c r="J268" s="305">
        <v>0</v>
      </c>
      <c r="K268" s="305">
        <v>0</v>
      </c>
      <c r="L268" s="305">
        <v>0</v>
      </c>
      <c r="M268" s="305">
        <v>-86885071.819999993</v>
      </c>
      <c r="N268" s="305">
        <v>-86885071.819999993</v>
      </c>
      <c r="O268" s="306">
        <v>-158477655.75999999</v>
      </c>
    </row>
    <row r="269" spans="1:15">
      <c r="A269" s="312" t="s">
        <v>1270</v>
      </c>
      <c r="B269" s="313" t="s">
        <v>1259</v>
      </c>
      <c r="C269" s="313" t="s">
        <v>772</v>
      </c>
      <c r="D269" s="305">
        <v>0</v>
      </c>
      <c r="E269" s="305">
        <v>0</v>
      </c>
      <c r="F269" s="305">
        <v>0</v>
      </c>
      <c r="G269" s="305">
        <v>0</v>
      </c>
      <c r="H269" s="305">
        <v>0</v>
      </c>
      <c r="I269" s="305">
        <v>0</v>
      </c>
      <c r="J269" s="305">
        <v>0</v>
      </c>
      <c r="K269" s="305">
        <v>0</v>
      </c>
      <c r="L269" s="305">
        <v>0</v>
      </c>
      <c r="M269" s="305">
        <v>0</v>
      </c>
      <c r="N269" s="305">
        <v>0</v>
      </c>
      <c r="O269" s="306">
        <v>-4906542.0599999996</v>
      </c>
    </row>
    <row r="270" spans="1:15">
      <c r="A270" s="312" t="s">
        <v>1271</v>
      </c>
      <c r="B270" s="313" t="s">
        <v>1261</v>
      </c>
      <c r="C270" s="313" t="s">
        <v>772</v>
      </c>
      <c r="D270" s="305">
        <v>0</v>
      </c>
      <c r="E270" s="305">
        <v>0</v>
      </c>
      <c r="F270" s="305">
        <v>0</v>
      </c>
      <c r="G270" s="305">
        <v>0</v>
      </c>
      <c r="H270" s="305">
        <v>0</v>
      </c>
      <c r="I270" s="305">
        <v>0</v>
      </c>
      <c r="J270" s="305">
        <v>0</v>
      </c>
      <c r="K270" s="305">
        <v>0</v>
      </c>
      <c r="L270" s="305">
        <v>0</v>
      </c>
      <c r="M270" s="305">
        <v>0</v>
      </c>
      <c r="N270" s="305">
        <v>0</v>
      </c>
      <c r="O270" s="306">
        <v>1177133.8700000001</v>
      </c>
    </row>
    <row r="271" spans="1:15">
      <c r="A271" s="312" t="s">
        <v>1272</v>
      </c>
      <c r="B271" s="313" t="s">
        <v>1273</v>
      </c>
      <c r="C271" s="313" t="s">
        <v>773</v>
      </c>
      <c r="D271" s="305">
        <v>0</v>
      </c>
      <c r="E271" s="305">
        <v>0</v>
      </c>
      <c r="F271" s="305">
        <v>0</v>
      </c>
      <c r="G271" s="305">
        <v>0</v>
      </c>
      <c r="H271" s="305">
        <v>0</v>
      </c>
      <c r="I271" s="305">
        <v>0</v>
      </c>
      <c r="J271" s="305">
        <v>0</v>
      </c>
      <c r="K271" s="305">
        <v>0</v>
      </c>
      <c r="L271" s="305">
        <v>0</v>
      </c>
      <c r="M271" s="305">
        <v>0</v>
      </c>
      <c r="N271" s="305">
        <v>0</v>
      </c>
      <c r="O271" s="306">
        <v>0</v>
      </c>
    </row>
    <row r="272" spans="1:15" s="301" customFormat="1">
      <c r="A272" s="312" t="s">
        <v>1274</v>
      </c>
      <c r="B272" s="313" t="s">
        <v>1275</v>
      </c>
      <c r="C272" s="313" t="s">
        <v>773</v>
      </c>
      <c r="D272" s="305">
        <v>0</v>
      </c>
      <c r="E272" s="305">
        <v>0</v>
      </c>
      <c r="F272" s="305">
        <v>0</v>
      </c>
      <c r="G272" s="305">
        <v>0</v>
      </c>
      <c r="H272" s="305">
        <v>0</v>
      </c>
      <c r="I272" s="305">
        <v>0</v>
      </c>
      <c r="J272" s="305">
        <v>0</v>
      </c>
      <c r="K272" s="305">
        <v>0</v>
      </c>
      <c r="L272" s="305">
        <v>0</v>
      </c>
      <c r="M272" s="305">
        <v>-6560.98</v>
      </c>
      <c r="N272" s="305">
        <v>-24599.69</v>
      </c>
      <c r="O272" s="306">
        <v>-577860.69999999995</v>
      </c>
    </row>
    <row r="273" spans="1:15">
      <c r="A273" s="312" t="s">
        <v>1276</v>
      </c>
      <c r="B273" s="313" t="s">
        <v>1277</v>
      </c>
      <c r="C273" s="313" t="s">
        <v>773</v>
      </c>
      <c r="D273" s="305">
        <v>-1311820.3</v>
      </c>
      <c r="E273" s="305">
        <v>286.04000000000002</v>
      </c>
      <c r="F273" s="305">
        <v>0</v>
      </c>
      <c r="G273" s="305">
        <v>-1311534.26</v>
      </c>
      <c r="H273" s="305">
        <v>-2309439.27</v>
      </c>
      <c r="I273" s="305">
        <v>0</v>
      </c>
      <c r="J273" s="305">
        <v>-2309439.27</v>
      </c>
      <c r="K273" s="305">
        <v>0</v>
      </c>
      <c r="L273" s="305">
        <v>-2309439.27</v>
      </c>
      <c r="M273" s="305">
        <v>0</v>
      </c>
      <c r="N273" s="305">
        <v>0</v>
      </c>
      <c r="O273" s="306">
        <v>0</v>
      </c>
    </row>
    <row r="274" spans="1:15" s="301" customFormat="1">
      <c r="A274" s="312" t="s">
        <v>1278</v>
      </c>
      <c r="B274" s="313" t="s">
        <v>1275</v>
      </c>
      <c r="C274" s="313" t="s">
        <v>773</v>
      </c>
      <c r="D274" s="305">
        <v>-16762.849999999999</v>
      </c>
      <c r="E274" s="305">
        <v>0</v>
      </c>
      <c r="F274" s="305">
        <v>0</v>
      </c>
      <c r="G274" s="305">
        <v>-16762.849999999999</v>
      </c>
      <c r="H274" s="305">
        <v>-19636.05</v>
      </c>
      <c r="I274" s="305">
        <v>0</v>
      </c>
      <c r="J274" s="305">
        <v>-19636.05</v>
      </c>
      <c r="K274" s="305">
        <v>0</v>
      </c>
      <c r="L274" s="305">
        <v>-19636.05</v>
      </c>
      <c r="M274" s="305">
        <v>0</v>
      </c>
      <c r="N274" s="305">
        <v>0</v>
      </c>
      <c r="O274" s="306">
        <v>0</v>
      </c>
    </row>
    <row r="275" spans="1:15">
      <c r="A275" s="312" t="s">
        <v>1279</v>
      </c>
      <c r="B275" s="313" t="s">
        <v>1280</v>
      </c>
      <c r="C275" s="313" t="s">
        <v>773</v>
      </c>
      <c r="D275" s="305">
        <v>184.93</v>
      </c>
      <c r="E275" s="305">
        <v>0</v>
      </c>
      <c r="F275" s="305">
        <v>0</v>
      </c>
      <c r="G275" s="305">
        <v>184.93</v>
      </c>
      <c r="H275" s="305">
        <v>184.93</v>
      </c>
      <c r="I275" s="305">
        <v>0</v>
      </c>
      <c r="J275" s="305">
        <v>184.93</v>
      </c>
      <c r="K275" s="305">
        <v>0</v>
      </c>
      <c r="L275" s="305">
        <v>184.93</v>
      </c>
      <c r="M275" s="305">
        <v>0</v>
      </c>
      <c r="N275" s="305">
        <v>0</v>
      </c>
      <c r="O275" s="306">
        <v>0</v>
      </c>
    </row>
    <row r="276" spans="1:15">
      <c r="A276" s="312" t="s">
        <v>1281</v>
      </c>
      <c r="B276" s="313" t="s">
        <v>1282</v>
      </c>
      <c r="C276" s="313" t="s">
        <v>773</v>
      </c>
      <c r="D276" s="305">
        <v>-81500</v>
      </c>
      <c r="E276" s="305">
        <v>0</v>
      </c>
      <c r="F276" s="305">
        <v>0</v>
      </c>
      <c r="G276" s="305">
        <v>-81500</v>
      </c>
      <c r="H276" s="305">
        <v>-214318</v>
      </c>
      <c r="I276" s="305">
        <v>0</v>
      </c>
      <c r="J276" s="305">
        <v>-214318</v>
      </c>
      <c r="K276" s="305">
        <v>0</v>
      </c>
      <c r="L276" s="305">
        <v>-214318</v>
      </c>
      <c r="M276" s="305">
        <v>0</v>
      </c>
      <c r="N276" s="305">
        <v>0</v>
      </c>
      <c r="O276" s="306">
        <v>0</v>
      </c>
    </row>
    <row r="277" spans="1:15">
      <c r="A277" s="312" t="s">
        <v>1283</v>
      </c>
      <c r="B277" s="313" t="s">
        <v>1284</v>
      </c>
      <c r="C277" s="313" t="s">
        <v>773</v>
      </c>
      <c r="D277" s="305">
        <v>0</v>
      </c>
      <c r="E277" s="305">
        <v>0</v>
      </c>
      <c r="F277" s="305">
        <v>0</v>
      </c>
      <c r="G277" s="305">
        <v>0</v>
      </c>
      <c r="H277" s="305">
        <v>0</v>
      </c>
      <c r="I277" s="305">
        <v>0</v>
      </c>
      <c r="J277" s="305">
        <v>0</v>
      </c>
      <c r="K277" s="305">
        <v>0</v>
      </c>
      <c r="L277" s="305">
        <v>0</v>
      </c>
      <c r="M277" s="305">
        <v>0</v>
      </c>
      <c r="N277" s="305">
        <v>-66227</v>
      </c>
      <c r="O277" s="306">
        <v>-66227</v>
      </c>
    </row>
    <row r="278" spans="1:15">
      <c r="A278" s="312" t="s">
        <v>1285</v>
      </c>
      <c r="B278" s="313" t="s">
        <v>1277</v>
      </c>
      <c r="C278" s="313" t="s">
        <v>773</v>
      </c>
      <c r="D278" s="305">
        <v>0</v>
      </c>
      <c r="E278" s="305">
        <v>0</v>
      </c>
      <c r="F278" s="305">
        <v>0</v>
      </c>
      <c r="G278" s="305">
        <v>0</v>
      </c>
      <c r="H278" s="305">
        <v>0</v>
      </c>
      <c r="I278" s="305">
        <v>0</v>
      </c>
      <c r="J278" s="305">
        <v>0</v>
      </c>
      <c r="K278" s="305">
        <v>0</v>
      </c>
      <c r="L278" s="305">
        <v>0</v>
      </c>
      <c r="M278" s="305">
        <v>-302679.78000000003</v>
      </c>
      <c r="N278" s="305">
        <v>-653491.56999999995</v>
      </c>
      <c r="O278" s="306">
        <v>-1635181.26</v>
      </c>
    </row>
    <row r="279" spans="1:15">
      <c r="A279" s="312" t="s">
        <v>1286</v>
      </c>
      <c r="B279" s="313" t="s">
        <v>1282</v>
      </c>
      <c r="C279" s="313" t="s">
        <v>773</v>
      </c>
      <c r="D279" s="305">
        <v>0</v>
      </c>
      <c r="E279" s="305">
        <v>0</v>
      </c>
      <c r="F279" s="305">
        <v>0</v>
      </c>
      <c r="G279" s="305">
        <v>0</v>
      </c>
      <c r="H279" s="305">
        <v>0</v>
      </c>
      <c r="I279" s="305">
        <v>0</v>
      </c>
      <c r="J279" s="305">
        <v>0</v>
      </c>
      <c r="K279" s="305">
        <v>0</v>
      </c>
      <c r="L279" s="305">
        <v>0</v>
      </c>
      <c r="M279" s="305">
        <v>-244000</v>
      </c>
      <c r="N279" s="305">
        <v>-526773</v>
      </c>
      <c r="O279" s="306">
        <v>-943879.09</v>
      </c>
    </row>
    <row r="280" spans="1:15">
      <c r="A280" s="312" t="s">
        <v>1287</v>
      </c>
      <c r="B280" s="313" t="s">
        <v>1288</v>
      </c>
      <c r="C280" s="313" t="s">
        <v>773</v>
      </c>
      <c r="D280" s="307">
        <v>0</v>
      </c>
      <c r="E280" s="307">
        <v>0</v>
      </c>
      <c r="F280" s="307">
        <v>200840</v>
      </c>
      <c r="G280" s="307">
        <v>200840</v>
      </c>
      <c r="H280" s="307">
        <v>0</v>
      </c>
      <c r="I280" s="307">
        <v>0</v>
      </c>
      <c r="J280" s="307">
        <v>0</v>
      </c>
      <c r="K280" s="307">
        <v>410009</v>
      </c>
      <c r="L280" s="307">
        <v>410009</v>
      </c>
      <c r="M280" s="307">
        <v>289002</v>
      </c>
      <c r="N280" s="307">
        <v>627510</v>
      </c>
      <c r="O280" s="308">
        <v>1187175</v>
      </c>
    </row>
    <row r="281" spans="1:15">
      <c r="A281" s="312" t="s">
        <v>1289</v>
      </c>
      <c r="B281" s="313" t="s">
        <v>1290</v>
      </c>
      <c r="C281" s="313" t="s">
        <v>775</v>
      </c>
      <c r="D281" s="305">
        <v>0</v>
      </c>
      <c r="E281" s="305">
        <v>0</v>
      </c>
      <c r="F281" s="305">
        <v>0</v>
      </c>
      <c r="G281" s="305">
        <v>0</v>
      </c>
      <c r="H281" s="305">
        <v>0</v>
      </c>
      <c r="I281" s="305">
        <v>0</v>
      </c>
      <c r="J281" s="305">
        <v>0</v>
      </c>
      <c r="K281" s="305">
        <v>0</v>
      </c>
      <c r="L281" s="305">
        <v>0</v>
      </c>
      <c r="M281" s="305">
        <v>0</v>
      </c>
      <c r="N281" s="305">
        <v>0</v>
      </c>
      <c r="O281" s="306">
        <v>0</v>
      </c>
    </row>
    <row r="282" spans="1:15">
      <c r="A282" s="312" t="s">
        <v>1291</v>
      </c>
      <c r="B282" s="313" t="s">
        <v>1290</v>
      </c>
      <c r="C282" s="313" t="s">
        <v>775</v>
      </c>
      <c r="D282" s="305">
        <v>0</v>
      </c>
      <c r="E282" s="305">
        <v>0</v>
      </c>
      <c r="F282" s="305">
        <v>0</v>
      </c>
      <c r="G282" s="305">
        <v>0</v>
      </c>
      <c r="H282" s="305">
        <v>0</v>
      </c>
      <c r="I282" s="305">
        <v>0</v>
      </c>
      <c r="J282" s="305">
        <v>0</v>
      </c>
      <c r="K282" s="305">
        <v>0</v>
      </c>
      <c r="L282" s="305">
        <v>0</v>
      </c>
      <c r="M282" s="305">
        <v>61058336.75</v>
      </c>
      <c r="N282" s="305">
        <v>81051797</v>
      </c>
      <c r="O282" s="306">
        <v>245625281.53</v>
      </c>
    </row>
    <row r="283" spans="1:15">
      <c r="A283" s="312" t="s">
        <v>1292</v>
      </c>
      <c r="B283" s="313" t="s">
        <v>1290</v>
      </c>
      <c r="C283" s="313" t="s">
        <v>775</v>
      </c>
      <c r="D283" s="305">
        <v>206253264.09</v>
      </c>
      <c r="E283" s="305">
        <v>-57083.06</v>
      </c>
      <c r="F283" s="305">
        <v>0</v>
      </c>
      <c r="G283" s="305">
        <v>206196181.03</v>
      </c>
      <c r="H283" s="305">
        <v>370222074.39999998</v>
      </c>
      <c r="I283" s="305">
        <v>0</v>
      </c>
      <c r="J283" s="305">
        <v>370222074.39999998</v>
      </c>
      <c r="K283" s="305">
        <v>0</v>
      </c>
      <c r="L283" s="305">
        <v>370222074.39999998</v>
      </c>
      <c r="M283" s="305">
        <v>0</v>
      </c>
      <c r="N283" s="305">
        <v>0</v>
      </c>
      <c r="O283" s="306">
        <v>0</v>
      </c>
    </row>
    <row r="284" spans="1:15">
      <c r="A284" s="312" t="s">
        <v>1293</v>
      </c>
      <c r="B284" s="313" t="s">
        <v>1294</v>
      </c>
      <c r="C284" s="313" t="s">
        <v>775</v>
      </c>
      <c r="D284" s="305">
        <v>22769793.530000001</v>
      </c>
      <c r="E284" s="305">
        <v>-8981624.0399999991</v>
      </c>
      <c r="F284" s="305">
        <v>0</v>
      </c>
      <c r="G284" s="305">
        <v>13788169.49</v>
      </c>
      <c r="H284" s="305">
        <v>24536021.98</v>
      </c>
      <c r="I284" s="305">
        <v>0</v>
      </c>
      <c r="J284" s="305">
        <v>24536021.98</v>
      </c>
      <c r="K284" s="305">
        <v>0</v>
      </c>
      <c r="L284" s="305">
        <v>24536021.98</v>
      </c>
      <c r="M284" s="305">
        <v>0</v>
      </c>
      <c r="N284" s="305">
        <v>0</v>
      </c>
      <c r="O284" s="306">
        <v>0</v>
      </c>
    </row>
    <row r="285" spans="1:15">
      <c r="A285" s="312" t="s">
        <v>1295</v>
      </c>
      <c r="B285" s="313" t="s">
        <v>1296</v>
      </c>
      <c r="C285" s="313" t="s">
        <v>775</v>
      </c>
      <c r="D285" s="305">
        <v>0</v>
      </c>
      <c r="E285" s="305">
        <v>0</v>
      </c>
      <c r="F285" s="305">
        <v>0</v>
      </c>
      <c r="G285" s="305">
        <v>0</v>
      </c>
      <c r="H285" s="305">
        <v>0</v>
      </c>
      <c r="I285" s="305">
        <v>0</v>
      </c>
      <c r="J285" s="305">
        <v>0</v>
      </c>
      <c r="K285" s="305">
        <v>0</v>
      </c>
      <c r="L285" s="305">
        <v>0</v>
      </c>
      <c r="M285" s="305">
        <v>0</v>
      </c>
      <c r="N285" s="305">
        <v>0</v>
      </c>
      <c r="O285" s="306">
        <v>0</v>
      </c>
    </row>
    <row r="286" spans="1:15">
      <c r="A286" s="312" t="s">
        <v>1297</v>
      </c>
      <c r="B286" s="313" t="s">
        <v>1298</v>
      </c>
      <c r="C286" s="313" t="s">
        <v>775</v>
      </c>
      <c r="D286" s="305">
        <v>0</v>
      </c>
      <c r="E286" s="305">
        <v>0</v>
      </c>
      <c r="F286" s="305">
        <v>0</v>
      </c>
      <c r="G286" s="305">
        <v>0</v>
      </c>
      <c r="H286" s="305">
        <v>0</v>
      </c>
      <c r="I286" s="305">
        <v>0</v>
      </c>
      <c r="J286" s="305">
        <v>0</v>
      </c>
      <c r="K286" s="305">
        <v>0</v>
      </c>
      <c r="L286" s="305">
        <v>0</v>
      </c>
      <c r="M286" s="305">
        <v>0</v>
      </c>
      <c r="N286" s="305">
        <v>0</v>
      </c>
      <c r="O286" s="306">
        <v>0</v>
      </c>
    </row>
    <row r="287" spans="1:15">
      <c r="A287" s="312" t="s">
        <v>1299</v>
      </c>
      <c r="B287" s="313" t="s">
        <v>865</v>
      </c>
      <c r="C287" s="313" t="s">
        <v>775</v>
      </c>
      <c r="D287" s="305">
        <v>0</v>
      </c>
      <c r="E287" s="305">
        <v>0</v>
      </c>
      <c r="F287" s="305">
        <v>0</v>
      </c>
      <c r="G287" s="305">
        <v>0</v>
      </c>
      <c r="H287" s="305">
        <v>0</v>
      </c>
      <c r="I287" s="305">
        <v>0</v>
      </c>
      <c r="J287" s="305">
        <v>0</v>
      </c>
      <c r="K287" s="305">
        <v>0</v>
      </c>
      <c r="L287" s="305">
        <v>0</v>
      </c>
      <c r="M287" s="305">
        <v>0</v>
      </c>
      <c r="N287" s="305">
        <v>0</v>
      </c>
      <c r="O287" s="306">
        <v>0</v>
      </c>
    </row>
    <row r="288" spans="1:15">
      <c r="A288" s="312" t="s">
        <v>1300</v>
      </c>
      <c r="B288" s="313" t="s">
        <v>1301</v>
      </c>
      <c r="C288" s="313" t="s">
        <v>775</v>
      </c>
      <c r="D288" s="305">
        <v>0</v>
      </c>
      <c r="E288" s="305">
        <v>0</v>
      </c>
      <c r="F288" s="305">
        <v>0</v>
      </c>
      <c r="G288" s="305">
        <v>0</v>
      </c>
      <c r="H288" s="305">
        <v>0</v>
      </c>
      <c r="I288" s="305">
        <v>0</v>
      </c>
      <c r="J288" s="305">
        <v>0</v>
      </c>
      <c r="K288" s="305">
        <v>0</v>
      </c>
      <c r="L288" s="305">
        <v>0</v>
      </c>
      <c r="M288" s="305">
        <v>3603030.85</v>
      </c>
      <c r="N288" s="305">
        <v>4768042.12</v>
      </c>
      <c r="O288" s="306">
        <v>13808924.630000001</v>
      </c>
    </row>
    <row r="289" spans="1:15">
      <c r="A289" s="312" t="s">
        <v>1302</v>
      </c>
      <c r="B289" s="313" t="s">
        <v>1301</v>
      </c>
      <c r="C289" s="313" t="s">
        <v>775</v>
      </c>
      <c r="D289" s="305">
        <v>11326427.560000001</v>
      </c>
      <c r="E289" s="305">
        <v>-57673.5</v>
      </c>
      <c r="F289" s="305">
        <v>0</v>
      </c>
      <c r="G289" s="305">
        <v>11268754.060000001</v>
      </c>
      <c r="H289" s="305">
        <v>20112962.559999999</v>
      </c>
      <c r="I289" s="305">
        <v>0</v>
      </c>
      <c r="J289" s="305">
        <v>20112962.559999999</v>
      </c>
      <c r="K289" s="305">
        <v>0</v>
      </c>
      <c r="L289" s="305">
        <v>20112962.559999999</v>
      </c>
      <c r="M289" s="305">
        <v>0</v>
      </c>
      <c r="N289" s="305">
        <v>0</v>
      </c>
      <c r="O289" s="306">
        <v>0</v>
      </c>
    </row>
    <row r="290" spans="1:15">
      <c r="A290" s="312" t="s">
        <v>1303</v>
      </c>
      <c r="B290" s="313" t="s">
        <v>1304</v>
      </c>
      <c r="C290" s="313" t="s">
        <v>776</v>
      </c>
      <c r="D290" s="305">
        <v>0</v>
      </c>
      <c r="E290" s="305">
        <v>0</v>
      </c>
      <c r="F290" s="305">
        <v>0</v>
      </c>
      <c r="G290" s="305">
        <v>0</v>
      </c>
      <c r="H290" s="305">
        <v>0</v>
      </c>
      <c r="I290" s="305">
        <v>0</v>
      </c>
      <c r="J290" s="305">
        <v>0</v>
      </c>
      <c r="K290" s="305">
        <v>0</v>
      </c>
      <c r="L290" s="305">
        <v>0</v>
      </c>
      <c r="M290" s="305">
        <v>644944</v>
      </c>
      <c r="N290" s="305">
        <v>1235655</v>
      </c>
      <c r="O290" s="306">
        <v>2398761</v>
      </c>
    </row>
    <row r="291" spans="1:15">
      <c r="A291" s="312" t="s">
        <v>1305</v>
      </c>
      <c r="B291" s="313" t="s">
        <v>1306</v>
      </c>
      <c r="C291" s="313" t="s">
        <v>776</v>
      </c>
      <c r="D291" s="305">
        <v>0</v>
      </c>
      <c r="E291" s="305">
        <v>0</v>
      </c>
      <c r="F291" s="305">
        <v>0</v>
      </c>
      <c r="G291" s="305">
        <v>0</v>
      </c>
      <c r="H291" s="305">
        <v>0</v>
      </c>
      <c r="I291" s="305">
        <v>0</v>
      </c>
      <c r="J291" s="305">
        <v>0</v>
      </c>
      <c r="K291" s="305">
        <v>0</v>
      </c>
      <c r="L291" s="305">
        <v>0</v>
      </c>
      <c r="M291" s="305">
        <v>0</v>
      </c>
      <c r="N291" s="305">
        <v>7516.33</v>
      </c>
      <c r="O291" s="306">
        <v>12388.3</v>
      </c>
    </row>
    <row r="292" spans="1:15">
      <c r="A292" s="312" t="s">
        <v>1307</v>
      </c>
      <c r="B292" s="313" t="s">
        <v>1308</v>
      </c>
      <c r="C292" s="313" t="s">
        <v>776</v>
      </c>
      <c r="D292" s="305">
        <v>0</v>
      </c>
      <c r="E292" s="305">
        <v>0</v>
      </c>
      <c r="F292" s="305">
        <v>0</v>
      </c>
      <c r="G292" s="305">
        <v>0</v>
      </c>
      <c r="H292" s="305">
        <v>0</v>
      </c>
      <c r="I292" s="305">
        <v>0</v>
      </c>
      <c r="J292" s="305">
        <v>0</v>
      </c>
      <c r="K292" s="305">
        <v>0</v>
      </c>
      <c r="L292" s="305">
        <v>0</v>
      </c>
      <c r="M292" s="305">
        <v>0</v>
      </c>
      <c r="N292" s="305">
        <v>0</v>
      </c>
      <c r="O292" s="306">
        <v>3000</v>
      </c>
    </row>
    <row r="293" spans="1:15">
      <c r="A293" s="312" t="s">
        <v>1309</v>
      </c>
      <c r="B293" s="313" t="s">
        <v>1310</v>
      </c>
      <c r="C293" s="313" t="s">
        <v>776</v>
      </c>
      <c r="D293" s="305">
        <v>0</v>
      </c>
      <c r="E293" s="305">
        <v>0</v>
      </c>
      <c r="F293" s="305">
        <v>0</v>
      </c>
      <c r="G293" s="305">
        <v>0</v>
      </c>
      <c r="H293" s="305">
        <v>0</v>
      </c>
      <c r="I293" s="305">
        <v>0</v>
      </c>
      <c r="J293" s="305">
        <v>0</v>
      </c>
      <c r="K293" s="305">
        <v>0</v>
      </c>
      <c r="L293" s="305">
        <v>0</v>
      </c>
      <c r="M293" s="305">
        <v>11931.08</v>
      </c>
      <c r="N293" s="305">
        <v>41455.58</v>
      </c>
      <c r="O293" s="306">
        <v>64333.08</v>
      </c>
    </row>
    <row r="294" spans="1:15">
      <c r="A294" s="312" t="s">
        <v>1311</v>
      </c>
      <c r="B294" s="313" t="s">
        <v>1312</v>
      </c>
      <c r="C294" s="313" t="s">
        <v>776</v>
      </c>
      <c r="D294" s="305">
        <v>0</v>
      </c>
      <c r="E294" s="305">
        <v>0</v>
      </c>
      <c r="F294" s="305">
        <v>0</v>
      </c>
      <c r="G294" s="305">
        <v>0</v>
      </c>
      <c r="H294" s="305">
        <v>0</v>
      </c>
      <c r="I294" s="305">
        <v>0</v>
      </c>
      <c r="J294" s="305">
        <v>0</v>
      </c>
      <c r="K294" s="305">
        <v>0</v>
      </c>
      <c r="L294" s="305">
        <v>0</v>
      </c>
      <c r="M294" s="305">
        <v>18442.89</v>
      </c>
      <c r="N294" s="305">
        <v>27616.73</v>
      </c>
      <c r="O294" s="306">
        <v>62881.31</v>
      </c>
    </row>
    <row r="295" spans="1:15">
      <c r="A295" s="312" t="s">
        <v>1313</v>
      </c>
      <c r="B295" s="313" t="s">
        <v>1314</v>
      </c>
      <c r="C295" s="313" t="s">
        <v>776</v>
      </c>
      <c r="D295" s="305">
        <v>0</v>
      </c>
      <c r="E295" s="305">
        <v>0</v>
      </c>
      <c r="F295" s="305">
        <v>0</v>
      </c>
      <c r="G295" s="305">
        <v>0</v>
      </c>
      <c r="H295" s="305">
        <v>0</v>
      </c>
      <c r="I295" s="305">
        <v>0</v>
      </c>
      <c r="J295" s="305">
        <v>0</v>
      </c>
      <c r="K295" s="305">
        <v>0</v>
      </c>
      <c r="L295" s="305">
        <v>0</v>
      </c>
      <c r="M295" s="305">
        <v>800</v>
      </c>
      <c r="N295" s="305">
        <v>7673.18</v>
      </c>
      <c r="O295" s="306">
        <v>1989.9</v>
      </c>
    </row>
    <row r="296" spans="1:15">
      <c r="A296" s="312" t="s">
        <v>1315</v>
      </c>
      <c r="B296" s="313" t="s">
        <v>1316</v>
      </c>
      <c r="C296" s="313" t="s">
        <v>776</v>
      </c>
      <c r="D296" s="305">
        <v>0</v>
      </c>
      <c r="E296" s="305">
        <v>0</v>
      </c>
      <c r="F296" s="305">
        <v>0</v>
      </c>
      <c r="G296" s="305">
        <v>0</v>
      </c>
      <c r="H296" s="305">
        <v>0</v>
      </c>
      <c r="I296" s="305">
        <v>0</v>
      </c>
      <c r="J296" s="305">
        <v>0</v>
      </c>
      <c r="K296" s="305">
        <v>0</v>
      </c>
      <c r="L296" s="305">
        <v>0</v>
      </c>
      <c r="M296" s="305">
        <v>2178.9899999999998</v>
      </c>
      <c r="N296" s="305">
        <v>5079.47</v>
      </c>
      <c r="O296" s="306">
        <v>11984.26</v>
      </c>
    </row>
    <row r="297" spans="1:15">
      <c r="A297" s="312" t="s">
        <v>1317</v>
      </c>
      <c r="B297" s="313" t="s">
        <v>1318</v>
      </c>
      <c r="C297" s="313" t="s">
        <v>776</v>
      </c>
      <c r="D297" s="305">
        <v>0</v>
      </c>
      <c r="E297" s="305">
        <v>0</v>
      </c>
      <c r="F297" s="305">
        <v>0</v>
      </c>
      <c r="G297" s="305">
        <v>0</v>
      </c>
      <c r="H297" s="305">
        <v>0</v>
      </c>
      <c r="I297" s="305">
        <v>0</v>
      </c>
      <c r="J297" s="305">
        <v>0</v>
      </c>
      <c r="K297" s="305">
        <v>0</v>
      </c>
      <c r="L297" s="305">
        <v>0</v>
      </c>
      <c r="M297" s="305">
        <v>1550</v>
      </c>
      <c r="N297" s="305">
        <v>3804</v>
      </c>
      <c r="O297" s="306">
        <v>32580.5</v>
      </c>
    </row>
    <row r="298" spans="1:15">
      <c r="A298" s="312" t="s">
        <v>1319</v>
      </c>
      <c r="B298" s="313" t="s">
        <v>1320</v>
      </c>
      <c r="C298" s="313" t="s">
        <v>776</v>
      </c>
      <c r="D298" s="305">
        <v>0</v>
      </c>
      <c r="E298" s="305">
        <v>0</v>
      </c>
      <c r="F298" s="305">
        <v>0</v>
      </c>
      <c r="G298" s="305">
        <v>0</v>
      </c>
      <c r="H298" s="305">
        <v>0</v>
      </c>
      <c r="I298" s="305">
        <v>0</v>
      </c>
      <c r="J298" s="305">
        <v>0</v>
      </c>
      <c r="K298" s="305">
        <v>0</v>
      </c>
      <c r="L298" s="305">
        <v>0</v>
      </c>
      <c r="M298" s="305">
        <v>0</v>
      </c>
      <c r="N298" s="305">
        <v>680</v>
      </c>
      <c r="O298" s="306">
        <v>2994</v>
      </c>
    </row>
    <row r="299" spans="1:15">
      <c r="A299" s="312" t="s">
        <v>1321</v>
      </c>
      <c r="B299" s="313" t="s">
        <v>1322</v>
      </c>
      <c r="C299" s="313" t="s">
        <v>776</v>
      </c>
      <c r="D299" s="305">
        <v>0</v>
      </c>
      <c r="E299" s="305">
        <v>0</v>
      </c>
      <c r="F299" s="305">
        <v>0</v>
      </c>
      <c r="G299" s="305">
        <v>0</v>
      </c>
      <c r="H299" s="305">
        <v>0</v>
      </c>
      <c r="I299" s="305">
        <v>0</v>
      </c>
      <c r="J299" s="305">
        <v>0</v>
      </c>
      <c r="K299" s="305">
        <v>0</v>
      </c>
      <c r="L299" s="305">
        <v>0</v>
      </c>
      <c r="M299" s="305">
        <v>2630.99</v>
      </c>
      <c r="N299" s="305">
        <v>5497.42</v>
      </c>
      <c r="O299" s="306">
        <v>9816.98</v>
      </c>
    </row>
    <row r="300" spans="1:15">
      <c r="A300" s="312" t="s">
        <v>1323</v>
      </c>
      <c r="B300" s="313" t="s">
        <v>1324</v>
      </c>
      <c r="C300" s="313" t="s">
        <v>776</v>
      </c>
      <c r="D300" s="305">
        <v>0</v>
      </c>
      <c r="E300" s="305">
        <v>0</v>
      </c>
      <c r="F300" s="305">
        <v>0</v>
      </c>
      <c r="G300" s="305">
        <v>0</v>
      </c>
      <c r="H300" s="305">
        <v>0</v>
      </c>
      <c r="I300" s="305">
        <v>0</v>
      </c>
      <c r="J300" s="305">
        <v>0</v>
      </c>
      <c r="K300" s="305">
        <v>0</v>
      </c>
      <c r="L300" s="305">
        <v>0</v>
      </c>
      <c r="M300" s="305">
        <v>0</v>
      </c>
      <c r="N300" s="305">
        <v>0</v>
      </c>
      <c r="O300" s="306">
        <v>860</v>
      </c>
    </row>
    <row r="301" spans="1:15">
      <c r="A301" s="312" t="s">
        <v>1325</v>
      </c>
      <c r="B301" s="313" t="s">
        <v>1326</v>
      </c>
      <c r="C301" s="313" t="s">
        <v>776</v>
      </c>
      <c r="D301" s="305">
        <v>0</v>
      </c>
      <c r="E301" s="305">
        <v>0</v>
      </c>
      <c r="F301" s="305">
        <v>0</v>
      </c>
      <c r="G301" s="305">
        <v>0</v>
      </c>
      <c r="H301" s="305">
        <v>0</v>
      </c>
      <c r="I301" s="305">
        <v>0</v>
      </c>
      <c r="J301" s="305">
        <v>0</v>
      </c>
      <c r="K301" s="305">
        <v>0</v>
      </c>
      <c r="L301" s="305">
        <v>0</v>
      </c>
      <c r="M301" s="305">
        <v>2058.41</v>
      </c>
      <c r="N301" s="305">
        <v>4046.32</v>
      </c>
      <c r="O301" s="306">
        <v>9416.17</v>
      </c>
    </row>
    <row r="302" spans="1:15">
      <c r="A302" s="312" t="s">
        <v>1327</v>
      </c>
      <c r="B302" s="313" t="s">
        <v>1328</v>
      </c>
      <c r="C302" s="313" t="s">
        <v>776</v>
      </c>
      <c r="D302" s="305">
        <v>0</v>
      </c>
      <c r="E302" s="305">
        <v>0</v>
      </c>
      <c r="F302" s="305">
        <v>0</v>
      </c>
      <c r="G302" s="305">
        <v>0</v>
      </c>
      <c r="H302" s="305">
        <v>0</v>
      </c>
      <c r="I302" s="305">
        <v>0</v>
      </c>
      <c r="J302" s="305">
        <v>0</v>
      </c>
      <c r="K302" s="305">
        <v>0</v>
      </c>
      <c r="L302" s="305">
        <v>0</v>
      </c>
      <c r="M302" s="305">
        <v>0.53</v>
      </c>
      <c r="N302" s="305">
        <v>0.54</v>
      </c>
      <c r="O302" s="306">
        <v>89.87</v>
      </c>
    </row>
    <row r="303" spans="1:15">
      <c r="A303" s="312" t="s">
        <v>1329</v>
      </c>
      <c r="B303" s="313" t="s">
        <v>1330</v>
      </c>
      <c r="C303" s="313" t="s">
        <v>776</v>
      </c>
      <c r="D303" s="305">
        <v>0</v>
      </c>
      <c r="E303" s="305">
        <v>0</v>
      </c>
      <c r="F303" s="305">
        <v>0</v>
      </c>
      <c r="G303" s="305">
        <v>0</v>
      </c>
      <c r="H303" s="305">
        <v>0</v>
      </c>
      <c r="I303" s="305">
        <v>0</v>
      </c>
      <c r="J303" s="305">
        <v>0</v>
      </c>
      <c r="K303" s="305">
        <v>0</v>
      </c>
      <c r="L303" s="305">
        <v>0</v>
      </c>
      <c r="M303" s="305">
        <v>1066.6199999999999</v>
      </c>
      <c r="N303" s="305">
        <v>1862.2</v>
      </c>
      <c r="O303" s="306">
        <v>3310.77</v>
      </c>
    </row>
    <row r="304" spans="1:15">
      <c r="A304" s="312" t="s">
        <v>1331</v>
      </c>
      <c r="B304" s="313" t="s">
        <v>1332</v>
      </c>
      <c r="C304" s="313" t="s">
        <v>776</v>
      </c>
      <c r="D304" s="305">
        <v>0</v>
      </c>
      <c r="E304" s="305">
        <v>0</v>
      </c>
      <c r="F304" s="305">
        <v>0</v>
      </c>
      <c r="G304" s="305">
        <v>0</v>
      </c>
      <c r="H304" s="305">
        <v>0</v>
      </c>
      <c r="I304" s="305">
        <v>0</v>
      </c>
      <c r="J304" s="305">
        <v>0</v>
      </c>
      <c r="K304" s="305">
        <v>0</v>
      </c>
      <c r="L304" s="305">
        <v>0</v>
      </c>
      <c r="M304" s="305">
        <v>10151.540000000001</v>
      </c>
      <c r="N304" s="305">
        <v>18039.939999999999</v>
      </c>
      <c r="O304" s="306">
        <v>30796.03</v>
      </c>
    </row>
    <row r="305" spans="1:15">
      <c r="A305" s="312" t="s">
        <v>1333</v>
      </c>
      <c r="B305" s="313" t="s">
        <v>1334</v>
      </c>
      <c r="C305" s="313" t="s">
        <v>776</v>
      </c>
      <c r="D305" s="305">
        <v>0</v>
      </c>
      <c r="E305" s="305">
        <v>0</v>
      </c>
      <c r="F305" s="305">
        <v>0</v>
      </c>
      <c r="G305" s="305">
        <v>0</v>
      </c>
      <c r="H305" s="305">
        <v>0</v>
      </c>
      <c r="I305" s="305">
        <v>0</v>
      </c>
      <c r="J305" s="305">
        <v>0</v>
      </c>
      <c r="K305" s="305">
        <v>0</v>
      </c>
      <c r="L305" s="305">
        <v>0</v>
      </c>
      <c r="M305" s="305">
        <v>172.12</v>
      </c>
      <c r="N305" s="305">
        <v>300.5</v>
      </c>
      <c r="O305" s="306">
        <v>6854.22</v>
      </c>
    </row>
    <row r="306" spans="1:15">
      <c r="A306" s="312" t="s">
        <v>1335</v>
      </c>
      <c r="B306" s="313" t="s">
        <v>1336</v>
      </c>
      <c r="C306" s="313" t="s">
        <v>776</v>
      </c>
      <c r="D306" s="305">
        <v>0</v>
      </c>
      <c r="E306" s="305">
        <v>0</v>
      </c>
      <c r="F306" s="305">
        <v>0</v>
      </c>
      <c r="G306" s="305">
        <v>0</v>
      </c>
      <c r="H306" s="305">
        <v>0</v>
      </c>
      <c r="I306" s="305">
        <v>0</v>
      </c>
      <c r="J306" s="305">
        <v>0</v>
      </c>
      <c r="K306" s="305">
        <v>0</v>
      </c>
      <c r="L306" s="305">
        <v>0</v>
      </c>
      <c r="M306" s="305">
        <v>0</v>
      </c>
      <c r="N306" s="305">
        <v>2143</v>
      </c>
      <c r="O306" s="306">
        <v>44983</v>
      </c>
    </row>
    <row r="307" spans="1:15">
      <c r="A307" s="312" t="s">
        <v>1337</v>
      </c>
      <c r="B307" s="313" t="s">
        <v>1338</v>
      </c>
      <c r="C307" s="313" t="s">
        <v>776</v>
      </c>
      <c r="D307" s="305">
        <v>0</v>
      </c>
      <c r="E307" s="305">
        <v>0</v>
      </c>
      <c r="F307" s="305">
        <v>0</v>
      </c>
      <c r="G307" s="305">
        <v>0</v>
      </c>
      <c r="H307" s="305">
        <v>0</v>
      </c>
      <c r="I307" s="305">
        <v>0</v>
      </c>
      <c r="J307" s="305">
        <v>0</v>
      </c>
      <c r="K307" s="305">
        <v>0</v>
      </c>
      <c r="L307" s="305">
        <v>0</v>
      </c>
      <c r="M307" s="305">
        <v>0</v>
      </c>
      <c r="N307" s="305">
        <v>1613.6</v>
      </c>
      <c r="O307" s="306">
        <v>35010.44</v>
      </c>
    </row>
    <row r="308" spans="1:15">
      <c r="A308" s="312" t="s">
        <v>1339</v>
      </c>
      <c r="B308" s="313" t="s">
        <v>1340</v>
      </c>
      <c r="C308" s="313" t="s">
        <v>776</v>
      </c>
      <c r="D308" s="305">
        <v>0</v>
      </c>
      <c r="E308" s="305">
        <v>0</v>
      </c>
      <c r="F308" s="305">
        <v>0</v>
      </c>
      <c r="G308" s="305">
        <v>0</v>
      </c>
      <c r="H308" s="305">
        <v>0</v>
      </c>
      <c r="I308" s="305">
        <v>0</v>
      </c>
      <c r="J308" s="305">
        <v>0</v>
      </c>
      <c r="K308" s="305">
        <v>0</v>
      </c>
      <c r="L308" s="305">
        <v>0</v>
      </c>
      <c r="M308" s="305">
        <v>0</v>
      </c>
      <c r="N308" s="305">
        <v>0</v>
      </c>
      <c r="O308" s="306">
        <v>135954</v>
      </c>
    </row>
    <row r="309" spans="1:15">
      <c r="A309" s="312" t="s">
        <v>1341</v>
      </c>
      <c r="B309" s="313" t="s">
        <v>1342</v>
      </c>
      <c r="C309" s="313" t="s">
        <v>776</v>
      </c>
      <c r="D309" s="305">
        <v>0</v>
      </c>
      <c r="E309" s="305">
        <v>0</v>
      </c>
      <c r="F309" s="305">
        <v>0</v>
      </c>
      <c r="G309" s="305">
        <v>0</v>
      </c>
      <c r="H309" s="305">
        <v>0</v>
      </c>
      <c r="I309" s="305">
        <v>0</v>
      </c>
      <c r="J309" s="305">
        <v>0</v>
      </c>
      <c r="K309" s="305">
        <v>0</v>
      </c>
      <c r="L309" s="305">
        <v>0</v>
      </c>
      <c r="M309" s="305">
        <v>1025051</v>
      </c>
      <c r="N309" s="305">
        <v>1961271</v>
      </c>
      <c r="O309" s="306">
        <v>4125607</v>
      </c>
    </row>
    <row r="310" spans="1:15">
      <c r="A310" s="312" t="s">
        <v>1343</v>
      </c>
      <c r="B310" s="313" t="s">
        <v>1344</v>
      </c>
      <c r="C310" s="313" t="s">
        <v>776</v>
      </c>
      <c r="D310" s="305">
        <v>0</v>
      </c>
      <c r="E310" s="305">
        <v>0</v>
      </c>
      <c r="F310" s="305">
        <v>0</v>
      </c>
      <c r="G310" s="305">
        <v>0</v>
      </c>
      <c r="H310" s="305">
        <v>0</v>
      </c>
      <c r="I310" s="305">
        <v>0</v>
      </c>
      <c r="J310" s="305">
        <v>0</v>
      </c>
      <c r="K310" s="305">
        <v>0</v>
      </c>
      <c r="L310" s="305">
        <v>0</v>
      </c>
      <c r="M310" s="305">
        <v>0</v>
      </c>
      <c r="N310" s="305">
        <v>5199</v>
      </c>
      <c r="O310" s="306">
        <v>53132.23</v>
      </c>
    </row>
    <row r="311" spans="1:15">
      <c r="A311" s="312" t="s">
        <v>1345</v>
      </c>
      <c r="B311" s="313" t="s">
        <v>1346</v>
      </c>
      <c r="C311" s="313" t="s">
        <v>776</v>
      </c>
      <c r="D311" s="305">
        <v>0</v>
      </c>
      <c r="E311" s="305">
        <v>0</v>
      </c>
      <c r="F311" s="305">
        <v>0</v>
      </c>
      <c r="G311" s="305">
        <v>0</v>
      </c>
      <c r="H311" s="305">
        <v>0</v>
      </c>
      <c r="I311" s="305">
        <v>0</v>
      </c>
      <c r="J311" s="305">
        <v>0</v>
      </c>
      <c r="K311" s="305">
        <v>0</v>
      </c>
      <c r="L311" s="305">
        <v>0</v>
      </c>
      <c r="M311" s="305">
        <v>0</v>
      </c>
      <c r="N311" s="305">
        <v>0</v>
      </c>
      <c r="O311" s="306">
        <v>10674</v>
      </c>
    </row>
    <row r="312" spans="1:15">
      <c r="A312" s="312" t="s">
        <v>1347</v>
      </c>
      <c r="B312" s="313" t="s">
        <v>1348</v>
      </c>
      <c r="C312" s="313" t="s">
        <v>776</v>
      </c>
      <c r="D312" s="305">
        <v>0</v>
      </c>
      <c r="E312" s="305">
        <v>0</v>
      </c>
      <c r="F312" s="305">
        <v>0</v>
      </c>
      <c r="G312" s="305">
        <v>0</v>
      </c>
      <c r="H312" s="305">
        <v>0</v>
      </c>
      <c r="I312" s="305">
        <v>0</v>
      </c>
      <c r="J312" s="305">
        <v>0</v>
      </c>
      <c r="K312" s="305">
        <v>0</v>
      </c>
      <c r="L312" s="305">
        <v>0</v>
      </c>
      <c r="M312" s="305">
        <v>32769.5</v>
      </c>
      <c r="N312" s="305">
        <v>55220.68</v>
      </c>
      <c r="O312" s="306">
        <v>132031.73000000001</v>
      </c>
    </row>
    <row r="313" spans="1:15">
      <c r="A313" s="312" t="s">
        <v>1349</v>
      </c>
      <c r="B313" s="313" t="s">
        <v>1350</v>
      </c>
      <c r="C313" s="313" t="s">
        <v>776</v>
      </c>
      <c r="D313" s="305">
        <v>0</v>
      </c>
      <c r="E313" s="305">
        <v>0</v>
      </c>
      <c r="F313" s="305">
        <v>0</v>
      </c>
      <c r="G313" s="305">
        <v>0</v>
      </c>
      <c r="H313" s="305">
        <v>0</v>
      </c>
      <c r="I313" s="305">
        <v>0</v>
      </c>
      <c r="J313" s="305">
        <v>0</v>
      </c>
      <c r="K313" s="305">
        <v>0</v>
      </c>
      <c r="L313" s="305">
        <v>0</v>
      </c>
      <c r="M313" s="305">
        <v>73103.149999999994</v>
      </c>
      <c r="N313" s="305">
        <v>151490.20000000001</v>
      </c>
      <c r="O313" s="306">
        <v>336334.36</v>
      </c>
    </row>
    <row r="314" spans="1:15">
      <c r="A314" s="312" t="s">
        <v>1351</v>
      </c>
      <c r="B314" s="313" t="s">
        <v>1352</v>
      </c>
      <c r="C314" s="313" t="s">
        <v>776</v>
      </c>
      <c r="D314" s="305">
        <v>0</v>
      </c>
      <c r="E314" s="305">
        <v>0</v>
      </c>
      <c r="F314" s="305">
        <v>0</v>
      </c>
      <c r="G314" s="305">
        <v>0</v>
      </c>
      <c r="H314" s="305">
        <v>0</v>
      </c>
      <c r="I314" s="305">
        <v>0</v>
      </c>
      <c r="J314" s="305">
        <v>0</v>
      </c>
      <c r="K314" s="305">
        <v>0</v>
      </c>
      <c r="L314" s="305">
        <v>0</v>
      </c>
      <c r="M314" s="305">
        <v>1880.28</v>
      </c>
      <c r="N314" s="305">
        <v>5119.75</v>
      </c>
      <c r="O314" s="306">
        <v>10664.64</v>
      </c>
    </row>
    <row r="315" spans="1:15">
      <c r="A315" s="312" t="s">
        <v>1353</v>
      </c>
      <c r="B315" s="313" t="s">
        <v>1354</v>
      </c>
      <c r="C315" s="313" t="s">
        <v>776</v>
      </c>
      <c r="D315" s="305">
        <v>0</v>
      </c>
      <c r="E315" s="305">
        <v>0</v>
      </c>
      <c r="F315" s="305">
        <v>0</v>
      </c>
      <c r="G315" s="305">
        <v>0</v>
      </c>
      <c r="H315" s="305">
        <v>0</v>
      </c>
      <c r="I315" s="305">
        <v>0</v>
      </c>
      <c r="J315" s="305">
        <v>0</v>
      </c>
      <c r="K315" s="305">
        <v>0</v>
      </c>
      <c r="L315" s="305">
        <v>0</v>
      </c>
      <c r="M315" s="305">
        <v>46756.77</v>
      </c>
      <c r="N315" s="305">
        <v>84979.5</v>
      </c>
      <c r="O315" s="306">
        <v>171199.01</v>
      </c>
    </row>
    <row r="316" spans="1:15">
      <c r="A316" s="312" t="s">
        <v>1355</v>
      </c>
      <c r="B316" s="313" t="s">
        <v>1356</v>
      </c>
      <c r="C316" s="313" t="s">
        <v>776</v>
      </c>
      <c r="D316" s="305">
        <v>0</v>
      </c>
      <c r="E316" s="305">
        <v>0</v>
      </c>
      <c r="F316" s="305">
        <v>0</v>
      </c>
      <c r="G316" s="305">
        <v>0</v>
      </c>
      <c r="H316" s="305">
        <v>0</v>
      </c>
      <c r="I316" s="305">
        <v>0</v>
      </c>
      <c r="J316" s="305">
        <v>0</v>
      </c>
      <c r="K316" s="305">
        <v>0</v>
      </c>
      <c r="L316" s="305">
        <v>0</v>
      </c>
      <c r="M316" s="305">
        <v>1322</v>
      </c>
      <c r="N316" s="305">
        <v>1392</v>
      </c>
      <c r="O316" s="306">
        <v>1392</v>
      </c>
    </row>
    <row r="317" spans="1:15">
      <c r="A317" s="312" t="s">
        <v>1357</v>
      </c>
      <c r="B317" s="313" t="s">
        <v>1358</v>
      </c>
      <c r="C317" s="313" t="s">
        <v>776</v>
      </c>
      <c r="D317" s="305">
        <v>0</v>
      </c>
      <c r="E317" s="305">
        <v>0</v>
      </c>
      <c r="F317" s="305">
        <v>0</v>
      </c>
      <c r="G317" s="305">
        <v>0</v>
      </c>
      <c r="H317" s="305">
        <v>0</v>
      </c>
      <c r="I317" s="305">
        <v>0</v>
      </c>
      <c r="J317" s="305">
        <v>0</v>
      </c>
      <c r="K317" s="305">
        <v>0</v>
      </c>
      <c r="L317" s="305">
        <v>0</v>
      </c>
      <c r="M317" s="305">
        <v>867682</v>
      </c>
      <c r="N317" s="305">
        <v>1173647.8</v>
      </c>
      <c r="O317" s="306">
        <v>3771128.4</v>
      </c>
    </row>
    <row r="318" spans="1:15">
      <c r="A318" s="312" t="s">
        <v>1359</v>
      </c>
      <c r="B318" s="313" t="s">
        <v>1360</v>
      </c>
      <c r="C318" s="313" t="s">
        <v>776</v>
      </c>
      <c r="D318" s="305">
        <v>0</v>
      </c>
      <c r="E318" s="305">
        <v>0</v>
      </c>
      <c r="F318" s="305">
        <v>0</v>
      </c>
      <c r="G318" s="305">
        <v>0</v>
      </c>
      <c r="H318" s="305">
        <v>0</v>
      </c>
      <c r="I318" s="305">
        <v>0</v>
      </c>
      <c r="J318" s="305">
        <v>0</v>
      </c>
      <c r="K318" s="305">
        <v>0</v>
      </c>
      <c r="L318" s="305">
        <v>0</v>
      </c>
      <c r="M318" s="305">
        <v>78760.77</v>
      </c>
      <c r="N318" s="305">
        <v>159736.39000000001</v>
      </c>
      <c r="O318" s="306">
        <v>411788.76</v>
      </c>
    </row>
    <row r="319" spans="1:15">
      <c r="A319" s="312" t="s">
        <v>1361</v>
      </c>
      <c r="B319" s="313" t="s">
        <v>1362</v>
      </c>
      <c r="C319" s="313" t="s">
        <v>776</v>
      </c>
      <c r="D319" s="305">
        <v>0</v>
      </c>
      <c r="E319" s="305">
        <v>0</v>
      </c>
      <c r="F319" s="305">
        <v>0</v>
      </c>
      <c r="G319" s="305">
        <v>0</v>
      </c>
      <c r="H319" s="305">
        <v>0</v>
      </c>
      <c r="I319" s="305">
        <v>0</v>
      </c>
      <c r="J319" s="305">
        <v>0</v>
      </c>
      <c r="K319" s="305">
        <v>0</v>
      </c>
      <c r="L319" s="305">
        <v>0</v>
      </c>
      <c r="M319" s="305">
        <v>11856.28</v>
      </c>
      <c r="N319" s="305">
        <v>20476.810000000001</v>
      </c>
      <c r="O319" s="306">
        <v>41438.22</v>
      </c>
    </row>
    <row r="320" spans="1:15">
      <c r="A320" s="312" t="s">
        <v>1363</v>
      </c>
      <c r="B320" s="313" t="s">
        <v>1364</v>
      </c>
      <c r="C320" s="313" t="s">
        <v>776</v>
      </c>
      <c r="D320" s="305">
        <v>0</v>
      </c>
      <c r="E320" s="305">
        <v>0</v>
      </c>
      <c r="F320" s="305">
        <v>0</v>
      </c>
      <c r="G320" s="305">
        <v>0</v>
      </c>
      <c r="H320" s="305">
        <v>0</v>
      </c>
      <c r="I320" s="305">
        <v>0</v>
      </c>
      <c r="J320" s="305">
        <v>0</v>
      </c>
      <c r="K320" s="305">
        <v>0</v>
      </c>
      <c r="L320" s="305">
        <v>0</v>
      </c>
      <c r="M320" s="305">
        <v>749</v>
      </c>
      <c r="N320" s="305">
        <v>8210</v>
      </c>
      <c r="O320" s="306">
        <v>8959</v>
      </c>
    </row>
    <row r="321" spans="1:15">
      <c r="A321" s="312" t="s">
        <v>1365</v>
      </c>
      <c r="B321" s="313" t="s">
        <v>1366</v>
      </c>
      <c r="C321" s="313" t="s">
        <v>776</v>
      </c>
      <c r="D321" s="305">
        <v>0</v>
      </c>
      <c r="E321" s="305">
        <v>0</v>
      </c>
      <c r="F321" s="305">
        <v>0</v>
      </c>
      <c r="G321" s="305">
        <v>0</v>
      </c>
      <c r="H321" s="305">
        <v>0</v>
      </c>
      <c r="I321" s="305">
        <v>0</v>
      </c>
      <c r="J321" s="305">
        <v>0</v>
      </c>
      <c r="K321" s="305">
        <v>0</v>
      </c>
      <c r="L321" s="305">
        <v>0</v>
      </c>
      <c r="M321" s="305">
        <v>16674.95</v>
      </c>
      <c r="N321" s="305">
        <v>33983.74</v>
      </c>
      <c r="O321" s="306">
        <v>64723.73</v>
      </c>
    </row>
    <row r="322" spans="1:15">
      <c r="A322" s="312" t="s">
        <v>1367</v>
      </c>
      <c r="B322" s="313" t="s">
        <v>1368</v>
      </c>
      <c r="C322" s="313" t="s">
        <v>776</v>
      </c>
      <c r="D322" s="305">
        <v>0</v>
      </c>
      <c r="E322" s="305">
        <v>0</v>
      </c>
      <c r="F322" s="305">
        <v>0</v>
      </c>
      <c r="G322" s="305">
        <v>0</v>
      </c>
      <c r="H322" s="305">
        <v>0</v>
      </c>
      <c r="I322" s="305">
        <v>0</v>
      </c>
      <c r="J322" s="305">
        <v>0</v>
      </c>
      <c r="K322" s="305">
        <v>0</v>
      </c>
      <c r="L322" s="305">
        <v>0</v>
      </c>
      <c r="M322" s="305">
        <v>33938.870000000003</v>
      </c>
      <c r="N322" s="305">
        <v>106109.89</v>
      </c>
      <c r="O322" s="306">
        <v>190865.5</v>
      </c>
    </row>
    <row r="323" spans="1:15">
      <c r="A323" s="312" t="s">
        <v>1369</v>
      </c>
      <c r="B323" s="313" t="s">
        <v>1370</v>
      </c>
      <c r="C323" s="313" t="s">
        <v>776</v>
      </c>
      <c r="D323" s="305">
        <v>0</v>
      </c>
      <c r="E323" s="305">
        <v>0</v>
      </c>
      <c r="F323" s="305">
        <v>0</v>
      </c>
      <c r="G323" s="305">
        <v>0</v>
      </c>
      <c r="H323" s="305">
        <v>0</v>
      </c>
      <c r="I323" s="305">
        <v>0</v>
      </c>
      <c r="J323" s="305">
        <v>0</v>
      </c>
      <c r="K323" s="305">
        <v>0</v>
      </c>
      <c r="L323" s="305">
        <v>0</v>
      </c>
      <c r="M323" s="305">
        <v>1161.31</v>
      </c>
      <c r="N323" s="305">
        <v>1166.79</v>
      </c>
      <c r="O323" s="306">
        <v>1187.5999999999999</v>
      </c>
    </row>
    <row r="324" spans="1:15">
      <c r="A324" s="312" t="s">
        <v>1371</v>
      </c>
      <c r="B324" s="313" t="s">
        <v>1372</v>
      </c>
      <c r="C324" s="313" t="s">
        <v>776</v>
      </c>
      <c r="D324" s="305">
        <v>0</v>
      </c>
      <c r="E324" s="305">
        <v>0</v>
      </c>
      <c r="F324" s="305">
        <v>0</v>
      </c>
      <c r="G324" s="305">
        <v>0</v>
      </c>
      <c r="H324" s="305">
        <v>0</v>
      </c>
      <c r="I324" s="305">
        <v>0</v>
      </c>
      <c r="J324" s="305">
        <v>0</v>
      </c>
      <c r="K324" s="305">
        <v>0</v>
      </c>
      <c r="L324" s="305">
        <v>0</v>
      </c>
      <c r="M324" s="305">
        <v>11605.25</v>
      </c>
      <c r="N324" s="305">
        <v>20425.740000000002</v>
      </c>
      <c r="O324" s="306">
        <v>8299.7999999999993</v>
      </c>
    </row>
    <row r="325" spans="1:15">
      <c r="A325" s="312" t="s">
        <v>1373</v>
      </c>
      <c r="B325" s="313" t="s">
        <v>1374</v>
      </c>
      <c r="C325" s="313" t="s">
        <v>776</v>
      </c>
      <c r="D325" s="305">
        <v>0</v>
      </c>
      <c r="E325" s="305">
        <v>0</v>
      </c>
      <c r="F325" s="305">
        <v>0</v>
      </c>
      <c r="G325" s="305">
        <v>0</v>
      </c>
      <c r="H325" s="305">
        <v>0</v>
      </c>
      <c r="I325" s="305">
        <v>0</v>
      </c>
      <c r="J325" s="305">
        <v>0</v>
      </c>
      <c r="K325" s="305">
        <v>0</v>
      </c>
      <c r="L325" s="305">
        <v>0</v>
      </c>
      <c r="M325" s="305">
        <v>111789.34</v>
      </c>
      <c r="N325" s="305">
        <v>183476.63</v>
      </c>
      <c r="O325" s="306">
        <v>331572.78000000003</v>
      </c>
    </row>
    <row r="326" spans="1:15">
      <c r="A326" s="312" t="s">
        <v>1375</v>
      </c>
      <c r="B326" s="313" t="s">
        <v>1376</v>
      </c>
      <c r="C326" s="313" t="s">
        <v>776</v>
      </c>
      <c r="D326" s="305">
        <v>0</v>
      </c>
      <c r="E326" s="305">
        <v>0</v>
      </c>
      <c r="F326" s="305">
        <v>0</v>
      </c>
      <c r="G326" s="305">
        <v>0</v>
      </c>
      <c r="H326" s="305">
        <v>0</v>
      </c>
      <c r="I326" s="305">
        <v>0</v>
      </c>
      <c r="J326" s="305">
        <v>0</v>
      </c>
      <c r="K326" s="305">
        <v>0</v>
      </c>
      <c r="L326" s="305">
        <v>0</v>
      </c>
      <c r="M326" s="305">
        <v>15267.07</v>
      </c>
      <c r="N326" s="305">
        <v>21430.32</v>
      </c>
      <c r="O326" s="306">
        <v>45705.67</v>
      </c>
    </row>
    <row r="327" spans="1:15">
      <c r="A327" s="312" t="s">
        <v>1377</v>
      </c>
      <c r="B327" s="313" t="s">
        <v>1378</v>
      </c>
      <c r="C327" s="313" t="s">
        <v>776</v>
      </c>
      <c r="D327" s="305">
        <v>0</v>
      </c>
      <c r="E327" s="305">
        <v>0</v>
      </c>
      <c r="F327" s="305">
        <v>0</v>
      </c>
      <c r="G327" s="305">
        <v>0</v>
      </c>
      <c r="H327" s="305">
        <v>0</v>
      </c>
      <c r="I327" s="305">
        <v>0</v>
      </c>
      <c r="J327" s="305">
        <v>0</v>
      </c>
      <c r="K327" s="305">
        <v>0</v>
      </c>
      <c r="L327" s="305">
        <v>0</v>
      </c>
      <c r="M327" s="305">
        <v>281743.40000000002</v>
      </c>
      <c r="N327" s="305">
        <v>377514.42</v>
      </c>
      <c r="O327" s="306">
        <v>-7.0000000000000007E-2</v>
      </c>
    </row>
    <row r="328" spans="1:15">
      <c r="A328" s="312" t="s">
        <v>1379</v>
      </c>
      <c r="B328" s="313" t="s">
        <v>1380</v>
      </c>
      <c r="C328" s="313" t="s">
        <v>776</v>
      </c>
      <c r="D328" s="305">
        <v>0</v>
      </c>
      <c r="E328" s="305">
        <v>0</v>
      </c>
      <c r="F328" s="305">
        <v>0</v>
      </c>
      <c r="G328" s="305">
        <v>0</v>
      </c>
      <c r="H328" s="305">
        <v>0</v>
      </c>
      <c r="I328" s="305">
        <v>0</v>
      </c>
      <c r="J328" s="305">
        <v>0</v>
      </c>
      <c r="K328" s="305">
        <v>0</v>
      </c>
      <c r="L328" s="305">
        <v>0</v>
      </c>
      <c r="M328" s="305">
        <v>47895.77</v>
      </c>
      <c r="N328" s="305">
        <v>88300.73</v>
      </c>
      <c r="O328" s="306">
        <v>173980.73</v>
      </c>
    </row>
    <row r="329" spans="1:15">
      <c r="A329" s="312" t="s">
        <v>1381</v>
      </c>
      <c r="B329" s="313" t="s">
        <v>1382</v>
      </c>
      <c r="C329" s="313" t="s">
        <v>776</v>
      </c>
      <c r="D329" s="305">
        <v>0</v>
      </c>
      <c r="E329" s="305">
        <v>0</v>
      </c>
      <c r="F329" s="305">
        <v>0</v>
      </c>
      <c r="G329" s="305">
        <v>0</v>
      </c>
      <c r="H329" s="305">
        <v>0</v>
      </c>
      <c r="I329" s="305">
        <v>0</v>
      </c>
      <c r="J329" s="305">
        <v>0</v>
      </c>
      <c r="K329" s="305">
        <v>0</v>
      </c>
      <c r="L329" s="305">
        <v>0</v>
      </c>
      <c r="M329" s="305">
        <v>39044.410000000003</v>
      </c>
      <c r="N329" s="305">
        <v>67119.41</v>
      </c>
      <c r="O329" s="306">
        <v>133913.1</v>
      </c>
    </row>
    <row r="330" spans="1:15">
      <c r="A330" s="312" t="s">
        <v>1383</v>
      </c>
      <c r="B330" s="313" t="s">
        <v>1384</v>
      </c>
      <c r="C330" s="313" t="s">
        <v>776</v>
      </c>
      <c r="D330" s="305">
        <v>0</v>
      </c>
      <c r="E330" s="305">
        <v>0</v>
      </c>
      <c r="F330" s="305">
        <v>0</v>
      </c>
      <c r="G330" s="305">
        <v>0</v>
      </c>
      <c r="H330" s="305">
        <v>0</v>
      </c>
      <c r="I330" s="305">
        <v>0</v>
      </c>
      <c r="J330" s="305">
        <v>0</v>
      </c>
      <c r="K330" s="305">
        <v>0</v>
      </c>
      <c r="L330" s="305">
        <v>0</v>
      </c>
      <c r="M330" s="305">
        <v>4815</v>
      </c>
      <c r="N330" s="305">
        <v>9630</v>
      </c>
      <c r="O330" s="306">
        <v>19260</v>
      </c>
    </row>
    <row r="331" spans="1:15">
      <c r="A331" s="312" t="s">
        <v>1385</v>
      </c>
      <c r="B331" s="313" t="s">
        <v>1386</v>
      </c>
      <c r="C331" s="313" t="s">
        <v>776</v>
      </c>
      <c r="D331" s="305">
        <v>0</v>
      </c>
      <c r="E331" s="305">
        <v>0</v>
      </c>
      <c r="F331" s="305">
        <v>0</v>
      </c>
      <c r="G331" s="305">
        <v>0</v>
      </c>
      <c r="H331" s="305">
        <v>0</v>
      </c>
      <c r="I331" s="305">
        <v>0</v>
      </c>
      <c r="J331" s="305">
        <v>0</v>
      </c>
      <c r="K331" s="305">
        <v>0</v>
      </c>
      <c r="L331" s="305">
        <v>0</v>
      </c>
      <c r="M331" s="305">
        <v>67528</v>
      </c>
      <c r="N331" s="305">
        <v>67528</v>
      </c>
      <c r="O331" s="306">
        <v>67528</v>
      </c>
    </row>
    <row r="332" spans="1:15">
      <c r="A332" s="312" t="s">
        <v>1387</v>
      </c>
      <c r="B332" s="313" t="s">
        <v>1388</v>
      </c>
      <c r="C332" s="313" t="s">
        <v>776</v>
      </c>
      <c r="D332" s="305">
        <v>0</v>
      </c>
      <c r="E332" s="305">
        <v>0</v>
      </c>
      <c r="F332" s="305">
        <v>0</v>
      </c>
      <c r="G332" s="305">
        <v>0</v>
      </c>
      <c r="H332" s="305">
        <v>0</v>
      </c>
      <c r="I332" s="305">
        <v>0</v>
      </c>
      <c r="J332" s="305">
        <v>0</v>
      </c>
      <c r="K332" s="305">
        <v>0</v>
      </c>
      <c r="L332" s="305">
        <v>0</v>
      </c>
      <c r="M332" s="305">
        <v>322070.28999999998</v>
      </c>
      <c r="N332" s="305">
        <v>1006253.33</v>
      </c>
      <c r="O332" s="306">
        <v>1285194.3400000001</v>
      </c>
    </row>
    <row r="333" spans="1:15">
      <c r="A333" s="312" t="s">
        <v>1389</v>
      </c>
      <c r="B333" s="313" t="s">
        <v>1390</v>
      </c>
      <c r="C333" s="313" t="s">
        <v>776</v>
      </c>
      <c r="D333" s="305">
        <v>0</v>
      </c>
      <c r="E333" s="305">
        <v>0</v>
      </c>
      <c r="F333" s="305">
        <v>0</v>
      </c>
      <c r="G333" s="305">
        <v>0</v>
      </c>
      <c r="H333" s="305">
        <v>0</v>
      </c>
      <c r="I333" s="305">
        <v>0</v>
      </c>
      <c r="J333" s="305">
        <v>0</v>
      </c>
      <c r="K333" s="305">
        <v>0</v>
      </c>
      <c r="L333" s="305">
        <v>0</v>
      </c>
      <c r="M333" s="305">
        <v>1385525</v>
      </c>
      <c r="N333" s="305">
        <v>1530108.86</v>
      </c>
      <c r="O333" s="306">
        <v>5223443.51</v>
      </c>
    </row>
    <row r="334" spans="1:15">
      <c r="A334" s="312" t="s">
        <v>1391</v>
      </c>
      <c r="B334" s="313" t="s">
        <v>1392</v>
      </c>
      <c r="C334" s="313" t="s">
        <v>776</v>
      </c>
      <c r="D334" s="305">
        <v>0</v>
      </c>
      <c r="E334" s="305">
        <v>0</v>
      </c>
      <c r="F334" s="305">
        <v>0</v>
      </c>
      <c r="G334" s="305">
        <v>0</v>
      </c>
      <c r="H334" s="305">
        <v>0</v>
      </c>
      <c r="I334" s="305">
        <v>0</v>
      </c>
      <c r="J334" s="305">
        <v>0</v>
      </c>
      <c r="K334" s="305">
        <v>0</v>
      </c>
      <c r="L334" s="305">
        <v>0</v>
      </c>
      <c r="M334" s="305">
        <v>3115913.82</v>
      </c>
      <c r="N334" s="305">
        <v>5317163.3</v>
      </c>
      <c r="O334" s="306">
        <v>12648263.98</v>
      </c>
    </row>
    <row r="335" spans="1:15">
      <c r="A335" s="312" t="s">
        <v>1393</v>
      </c>
      <c r="B335" s="313" t="s">
        <v>1394</v>
      </c>
      <c r="C335" s="313" t="s">
        <v>776</v>
      </c>
      <c r="D335" s="305">
        <v>0</v>
      </c>
      <c r="E335" s="305">
        <v>0</v>
      </c>
      <c r="F335" s="305">
        <v>0</v>
      </c>
      <c r="G335" s="305">
        <v>0</v>
      </c>
      <c r="H335" s="305">
        <v>0</v>
      </c>
      <c r="I335" s="305">
        <v>0</v>
      </c>
      <c r="J335" s="305">
        <v>0</v>
      </c>
      <c r="K335" s="305">
        <v>0</v>
      </c>
      <c r="L335" s="305">
        <v>0</v>
      </c>
      <c r="M335" s="305">
        <v>10577</v>
      </c>
      <c r="N335" s="305">
        <v>33771</v>
      </c>
      <c r="O335" s="306">
        <v>735016.3</v>
      </c>
    </row>
    <row r="336" spans="1:15">
      <c r="A336" s="312" t="s">
        <v>1395</v>
      </c>
      <c r="B336" s="313" t="s">
        <v>1396</v>
      </c>
      <c r="C336" s="313" t="s">
        <v>776</v>
      </c>
      <c r="D336" s="305">
        <v>0</v>
      </c>
      <c r="E336" s="305">
        <v>0</v>
      </c>
      <c r="F336" s="305">
        <v>0</v>
      </c>
      <c r="G336" s="305">
        <v>0</v>
      </c>
      <c r="H336" s="305">
        <v>0</v>
      </c>
      <c r="I336" s="305">
        <v>0</v>
      </c>
      <c r="J336" s="305">
        <v>0</v>
      </c>
      <c r="K336" s="305">
        <v>0</v>
      </c>
      <c r="L336" s="305">
        <v>0</v>
      </c>
      <c r="M336" s="305">
        <v>2707526.1</v>
      </c>
      <c r="N336" s="305">
        <v>3814609.24</v>
      </c>
      <c r="O336" s="306">
        <v>7426736.4000000004</v>
      </c>
    </row>
    <row r="337" spans="1:15">
      <c r="A337" s="312" t="s">
        <v>1397</v>
      </c>
      <c r="B337" s="313" t="s">
        <v>1398</v>
      </c>
      <c r="C337" s="313" t="s">
        <v>776</v>
      </c>
      <c r="D337" s="305">
        <v>0</v>
      </c>
      <c r="E337" s="305">
        <v>0</v>
      </c>
      <c r="F337" s="305">
        <v>0</v>
      </c>
      <c r="G337" s="305">
        <v>0</v>
      </c>
      <c r="H337" s="305">
        <v>0</v>
      </c>
      <c r="I337" s="305">
        <v>0</v>
      </c>
      <c r="J337" s="305">
        <v>0</v>
      </c>
      <c r="K337" s="305">
        <v>0</v>
      </c>
      <c r="L337" s="305">
        <v>0</v>
      </c>
      <c r="M337" s="305">
        <v>77850.48</v>
      </c>
      <c r="N337" s="305">
        <v>256560.48</v>
      </c>
      <c r="O337" s="306">
        <v>2295129.79</v>
      </c>
    </row>
    <row r="338" spans="1:15">
      <c r="A338" s="312" t="s">
        <v>1399</v>
      </c>
      <c r="B338" s="313" t="s">
        <v>1400</v>
      </c>
      <c r="C338" s="313" t="s">
        <v>776</v>
      </c>
      <c r="D338" s="305">
        <v>0</v>
      </c>
      <c r="E338" s="305">
        <v>0</v>
      </c>
      <c r="F338" s="305">
        <v>0</v>
      </c>
      <c r="G338" s="305">
        <v>0</v>
      </c>
      <c r="H338" s="305">
        <v>0</v>
      </c>
      <c r="I338" s="305">
        <v>0</v>
      </c>
      <c r="J338" s="305">
        <v>0</v>
      </c>
      <c r="K338" s="305">
        <v>0</v>
      </c>
      <c r="L338" s="305">
        <v>0</v>
      </c>
      <c r="M338" s="305">
        <v>1019077.47</v>
      </c>
      <c r="N338" s="305">
        <v>1781006.46</v>
      </c>
      <c r="O338" s="306">
        <v>3516481.47</v>
      </c>
    </row>
    <row r="339" spans="1:15">
      <c r="A339" s="312" t="s">
        <v>1401</v>
      </c>
      <c r="B339" s="313" t="s">
        <v>1402</v>
      </c>
      <c r="C339" s="313" t="s">
        <v>776</v>
      </c>
      <c r="D339" s="305">
        <v>0</v>
      </c>
      <c r="E339" s="305">
        <v>0</v>
      </c>
      <c r="F339" s="305">
        <v>0</v>
      </c>
      <c r="G339" s="305">
        <v>0</v>
      </c>
      <c r="H339" s="305">
        <v>0</v>
      </c>
      <c r="I339" s="305">
        <v>0</v>
      </c>
      <c r="J339" s="305">
        <v>0</v>
      </c>
      <c r="K339" s="305">
        <v>0</v>
      </c>
      <c r="L339" s="305">
        <v>0</v>
      </c>
      <c r="M339" s="305">
        <v>0</v>
      </c>
      <c r="N339" s="305">
        <v>0</v>
      </c>
      <c r="O339" s="306">
        <v>0</v>
      </c>
    </row>
    <row r="340" spans="1:15">
      <c r="A340" s="312" t="s">
        <v>1403</v>
      </c>
      <c r="B340" s="313" t="s">
        <v>1404</v>
      </c>
      <c r="C340" s="313" t="s">
        <v>776</v>
      </c>
      <c r="D340" s="305">
        <v>0</v>
      </c>
      <c r="E340" s="305">
        <v>0</v>
      </c>
      <c r="F340" s="305">
        <v>0</v>
      </c>
      <c r="G340" s="305">
        <v>0</v>
      </c>
      <c r="H340" s="305">
        <v>0</v>
      </c>
      <c r="I340" s="305">
        <v>0</v>
      </c>
      <c r="J340" s="305">
        <v>0</v>
      </c>
      <c r="K340" s="305">
        <v>0</v>
      </c>
      <c r="L340" s="305">
        <v>0</v>
      </c>
      <c r="M340" s="305">
        <v>0</v>
      </c>
      <c r="N340" s="305">
        <v>0</v>
      </c>
      <c r="O340" s="306">
        <v>0</v>
      </c>
    </row>
    <row r="341" spans="1:15">
      <c r="A341" s="312" t="s">
        <v>1405</v>
      </c>
      <c r="B341" s="313" t="s">
        <v>1406</v>
      </c>
      <c r="C341" s="313" t="s">
        <v>776</v>
      </c>
      <c r="D341" s="305">
        <v>0</v>
      </c>
      <c r="E341" s="305">
        <v>0</v>
      </c>
      <c r="F341" s="305">
        <v>0</v>
      </c>
      <c r="G341" s="305">
        <v>0</v>
      </c>
      <c r="H341" s="305">
        <v>0</v>
      </c>
      <c r="I341" s="305">
        <v>0</v>
      </c>
      <c r="J341" s="305">
        <v>0</v>
      </c>
      <c r="K341" s="305">
        <v>0</v>
      </c>
      <c r="L341" s="305">
        <v>0</v>
      </c>
      <c r="M341" s="305">
        <v>0</v>
      </c>
      <c r="N341" s="305">
        <v>0</v>
      </c>
      <c r="O341" s="306">
        <v>0</v>
      </c>
    </row>
    <row r="342" spans="1:15">
      <c r="A342" s="312" t="s">
        <v>1407</v>
      </c>
      <c r="B342" s="313" t="s">
        <v>1408</v>
      </c>
      <c r="C342" s="313" t="s">
        <v>776</v>
      </c>
      <c r="D342" s="305">
        <v>0</v>
      </c>
      <c r="E342" s="305">
        <v>0</v>
      </c>
      <c r="F342" s="305">
        <v>0</v>
      </c>
      <c r="G342" s="305">
        <v>0</v>
      </c>
      <c r="H342" s="305">
        <v>0</v>
      </c>
      <c r="I342" s="305">
        <v>0</v>
      </c>
      <c r="J342" s="305">
        <v>0</v>
      </c>
      <c r="K342" s="305">
        <v>0</v>
      </c>
      <c r="L342" s="305">
        <v>0</v>
      </c>
      <c r="M342" s="305">
        <v>11259.05</v>
      </c>
      <c r="N342" s="305">
        <v>35232.050000000003</v>
      </c>
      <c r="O342" s="306">
        <v>61356.05</v>
      </c>
    </row>
    <row r="343" spans="1:15">
      <c r="A343" s="312" t="s">
        <v>1409</v>
      </c>
      <c r="B343" s="313" t="s">
        <v>1410</v>
      </c>
      <c r="C343" s="313" t="s">
        <v>776</v>
      </c>
      <c r="D343" s="305">
        <v>0</v>
      </c>
      <c r="E343" s="305">
        <v>0</v>
      </c>
      <c r="F343" s="305">
        <v>0</v>
      </c>
      <c r="G343" s="305">
        <v>0</v>
      </c>
      <c r="H343" s="305">
        <v>0</v>
      </c>
      <c r="I343" s="305">
        <v>0</v>
      </c>
      <c r="J343" s="305">
        <v>0</v>
      </c>
      <c r="K343" s="305">
        <v>0</v>
      </c>
      <c r="L343" s="305">
        <v>0</v>
      </c>
      <c r="M343" s="305">
        <v>0</v>
      </c>
      <c r="N343" s="305">
        <v>10000</v>
      </c>
      <c r="O343" s="306">
        <v>60000</v>
      </c>
    </row>
    <row r="344" spans="1:15">
      <c r="A344" s="312" t="s">
        <v>1411</v>
      </c>
      <c r="B344" s="313" t="s">
        <v>1412</v>
      </c>
      <c r="C344" s="313" t="s">
        <v>776</v>
      </c>
      <c r="D344" s="305">
        <v>0</v>
      </c>
      <c r="E344" s="305">
        <v>0</v>
      </c>
      <c r="F344" s="305">
        <v>0</v>
      </c>
      <c r="G344" s="305">
        <v>0</v>
      </c>
      <c r="H344" s="305">
        <v>0</v>
      </c>
      <c r="I344" s="305">
        <v>0</v>
      </c>
      <c r="J344" s="305">
        <v>0</v>
      </c>
      <c r="K344" s="305">
        <v>0</v>
      </c>
      <c r="L344" s="305">
        <v>0</v>
      </c>
      <c r="M344" s="305">
        <v>16033.8</v>
      </c>
      <c r="N344" s="305">
        <v>38228.050000000003</v>
      </c>
      <c r="O344" s="306">
        <v>100146.05</v>
      </c>
    </row>
    <row r="345" spans="1:15">
      <c r="A345" s="312" t="s">
        <v>1413</v>
      </c>
      <c r="B345" s="313" t="s">
        <v>1414</v>
      </c>
      <c r="C345" s="313" t="s">
        <v>776</v>
      </c>
      <c r="D345" s="305">
        <v>0</v>
      </c>
      <c r="E345" s="305">
        <v>0</v>
      </c>
      <c r="F345" s="305">
        <v>0</v>
      </c>
      <c r="G345" s="305">
        <v>0</v>
      </c>
      <c r="H345" s="305">
        <v>0</v>
      </c>
      <c r="I345" s="305">
        <v>0</v>
      </c>
      <c r="J345" s="305">
        <v>0</v>
      </c>
      <c r="K345" s="305">
        <v>0</v>
      </c>
      <c r="L345" s="305">
        <v>0</v>
      </c>
      <c r="M345" s="305">
        <v>21128.5</v>
      </c>
      <c r="N345" s="305">
        <v>44573</v>
      </c>
      <c r="O345" s="306">
        <v>72361.5</v>
      </c>
    </row>
    <row r="346" spans="1:15">
      <c r="A346" s="312" t="s">
        <v>1415</v>
      </c>
      <c r="B346" s="313" t="s">
        <v>1416</v>
      </c>
      <c r="C346" s="313" t="s">
        <v>776</v>
      </c>
      <c r="D346" s="305">
        <v>0</v>
      </c>
      <c r="E346" s="305">
        <v>0</v>
      </c>
      <c r="F346" s="305">
        <v>0</v>
      </c>
      <c r="G346" s="305">
        <v>0</v>
      </c>
      <c r="H346" s="305">
        <v>0</v>
      </c>
      <c r="I346" s="305">
        <v>0</v>
      </c>
      <c r="J346" s="305">
        <v>0</v>
      </c>
      <c r="K346" s="305">
        <v>0</v>
      </c>
      <c r="L346" s="305">
        <v>0</v>
      </c>
      <c r="M346" s="305">
        <v>28110</v>
      </c>
      <c r="N346" s="305">
        <v>37829</v>
      </c>
      <c r="O346" s="306">
        <v>49627.5</v>
      </c>
    </row>
    <row r="347" spans="1:15">
      <c r="A347" s="312" t="s">
        <v>1417</v>
      </c>
      <c r="B347" s="313" t="s">
        <v>1418</v>
      </c>
      <c r="C347" s="313" t="s">
        <v>776</v>
      </c>
      <c r="D347" s="305">
        <v>0</v>
      </c>
      <c r="E347" s="305">
        <v>0</v>
      </c>
      <c r="F347" s="305">
        <v>0</v>
      </c>
      <c r="G347" s="305">
        <v>0</v>
      </c>
      <c r="H347" s="305">
        <v>0</v>
      </c>
      <c r="I347" s="305">
        <v>0</v>
      </c>
      <c r="J347" s="305">
        <v>0</v>
      </c>
      <c r="K347" s="305">
        <v>0</v>
      </c>
      <c r="L347" s="305">
        <v>0</v>
      </c>
      <c r="M347" s="305">
        <v>0</v>
      </c>
      <c r="N347" s="305">
        <v>0</v>
      </c>
      <c r="O347" s="306">
        <v>0</v>
      </c>
    </row>
    <row r="348" spans="1:15">
      <c r="A348" s="312" t="s">
        <v>1419</v>
      </c>
      <c r="B348" s="313" t="s">
        <v>1420</v>
      </c>
      <c r="C348" s="313" t="s">
        <v>776</v>
      </c>
      <c r="D348" s="305">
        <v>0</v>
      </c>
      <c r="E348" s="305">
        <v>0</v>
      </c>
      <c r="F348" s="305">
        <v>0</v>
      </c>
      <c r="G348" s="305">
        <v>0</v>
      </c>
      <c r="H348" s="305">
        <v>0</v>
      </c>
      <c r="I348" s="305">
        <v>0</v>
      </c>
      <c r="J348" s="305">
        <v>0</v>
      </c>
      <c r="K348" s="305">
        <v>0</v>
      </c>
      <c r="L348" s="305">
        <v>0</v>
      </c>
      <c r="M348" s="305">
        <v>0</v>
      </c>
      <c r="N348" s="305">
        <v>0</v>
      </c>
      <c r="O348" s="306">
        <v>8441</v>
      </c>
    </row>
    <row r="349" spans="1:15">
      <c r="A349" s="312" t="s">
        <v>1421</v>
      </c>
      <c r="B349" s="313" t="s">
        <v>1422</v>
      </c>
      <c r="C349" s="313" t="s">
        <v>776</v>
      </c>
      <c r="D349" s="305">
        <v>0</v>
      </c>
      <c r="E349" s="305">
        <v>0</v>
      </c>
      <c r="F349" s="305">
        <v>0</v>
      </c>
      <c r="G349" s="305">
        <v>0</v>
      </c>
      <c r="H349" s="305">
        <v>0</v>
      </c>
      <c r="I349" s="305">
        <v>0</v>
      </c>
      <c r="J349" s="305">
        <v>0</v>
      </c>
      <c r="K349" s="305">
        <v>0</v>
      </c>
      <c r="L349" s="305">
        <v>0</v>
      </c>
      <c r="M349" s="305">
        <v>0</v>
      </c>
      <c r="N349" s="305">
        <v>0</v>
      </c>
      <c r="O349" s="306">
        <v>30556.5</v>
      </c>
    </row>
    <row r="350" spans="1:15">
      <c r="A350" s="312" t="s">
        <v>1423</v>
      </c>
      <c r="B350" s="313" t="s">
        <v>1424</v>
      </c>
      <c r="C350" s="313" t="s">
        <v>776</v>
      </c>
      <c r="D350" s="305">
        <v>0</v>
      </c>
      <c r="E350" s="305">
        <v>0</v>
      </c>
      <c r="F350" s="305">
        <v>0</v>
      </c>
      <c r="G350" s="305">
        <v>0</v>
      </c>
      <c r="H350" s="305">
        <v>0</v>
      </c>
      <c r="I350" s="305">
        <v>0</v>
      </c>
      <c r="J350" s="305">
        <v>0</v>
      </c>
      <c r="K350" s="305">
        <v>0</v>
      </c>
      <c r="L350" s="305">
        <v>0</v>
      </c>
      <c r="M350" s="305">
        <v>0</v>
      </c>
      <c r="N350" s="305">
        <v>0</v>
      </c>
      <c r="O350" s="306">
        <v>11238</v>
      </c>
    </row>
    <row r="351" spans="1:15">
      <c r="A351" s="312" t="s">
        <v>1425</v>
      </c>
      <c r="B351" s="313" t="s">
        <v>1426</v>
      </c>
      <c r="C351" s="313" t="s">
        <v>776</v>
      </c>
      <c r="D351" s="305">
        <v>0</v>
      </c>
      <c r="E351" s="305">
        <v>0</v>
      </c>
      <c r="F351" s="305">
        <v>0</v>
      </c>
      <c r="G351" s="305">
        <v>0</v>
      </c>
      <c r="H351" s="305">
        <v>0</v>
      </c>
      <c r="I351" s="305">
        <v>0</v>
      </c>
      <c r="J351" s="305">
        <v>0</v>
      </c>
      <c r="K351" s="305">
        <v>0</v>
      </c>
      <c r="L351" s="305">
        <v>0</v>
      </c>
      <c r="M351" s="305">
        <v>1569993</v>
      </c>
      <c r="N351" s="305">
        <v>2880993.5</v>
      </c>
      <c r="O351" s="306">
        <v>6350809.5</v>
      </c>
    </row>
    <row r="352" spans="1:15">
      <c r="A352" s="312" t="s">
        <v>1427</v>
      </c>
      <c r="B352" s="313" t="s">
        <v>1428</v>
      </c>
      <c r="C352" s="313" t="s">
        <v>776</v>
      </c>
      <c r="D352" s="305">
        <v>0</v>
      </c>
      <c r="E352" s="305">
        <v>0</v>
      </c>
      <c r="F352" s="305">
        <v>0</v>
      </c>
      <c r="G352" s="305">
        <v>0</v>
      </c>
      <c r="H352" s="305">
        <v>0</v>
      </c>
      <c r="I352" s="305">
        <v>0</v>
      </c>
      <c r="J352" s="305">
        <v>0</v>
      </c>
      <c r="K352" s="305">
        <v>0</v>
      </c>
      <c r="L352" s="305">
        <v>0</v>
      </c>
      <c r="M352" s="305">
        <v>3920</v>
      </c>
      <c r="N352" s="305">
        <v>11651.42</v>
      </c>
      <c r="O352" s="306">
        <v>85953.89</v>
      </c>
    </row>
    <row r="353" spans="1:15">
      <c r="A353" s="312" t="s">
        <v>1429</v>
      </c>
      <c r="B353" s="313" t="s">
        <v>1430</v>
      </c>
      <c r="C353" s="313" t="s">
        <v>776</v>
      </c>
      <c r="D353" s="305">
        <v>0</v>
      </c>
      <c r="E353" s="305">
        <v>0</v>
      </c>
      <c r="F353" s="305">
        <v>0</v>
      </c>
      <c r="G353" s="305">
        <v>0</v>
      </c>
      <c r="H353" s="305">
        <v>0</v>
      </c>
      <c r="I353" s="305">
        <v>0</v>
      </c>
      <c r="J353" s="305">
        <v>0</v>
      </c>
      <c r="K353" s="305">
        <v>0</v>
      </c>
      <c r="L353" s="305">
        <v>0</v>
      </c>
      <c r="M353" s="305">
        <v>47682</v>
      </c>
      <c r="N353" s="305">
        <v>101287</v>
      </c>
      <c r="O353" s="306">
        <v>244288</v>
      </c>
    </row>
    <row r="354" spans="1:15">
      <c r="A354" s="312" t="s">
        <v>1431</v>
      </c>
      <c r="B354" s="313" t="s">
        <v>1432</v>
      </c>
      <c r="C354" s="313" t="s">
        <v>776</v>
      </c>
      <c r="D354" s="305">
        <v>0</v>
      </c>
      <c r="E354" s="305">
        <v>0</v>
      </c>
      <c r="F354" s="305">
        <v>0</v>
      </c>
      <c r="G354" s="305">
        <v>0</v>
      </c>
      <c r="H354" s="305">
        <v>0</v>
      </c>
      <c r="I354" s="305">
        <v>0</v>
      </c>
      <c r="J354" s="305">
        <v>0</v>
      </c>
      <c r="K354" s="305">
        <v>0</v>
      </c>
      <c r="L354" s="305">
        <v>0</v>
      </c>
      <c r="M354" s="305">
        <v>52049.75</v>
      </c>
      <c r="N354" s="305">
        <v>107870.88</v>
      </c>
      <c r="O354" s="306">
        <v>239243.95</v>
      </c>
    </row>
    <row r="355" spans="1:15">
      <c r="A355" s="312" t="s">
        <v>1433</v>
      </c>
      <c r="B355" s="313" t="s">
        <v>1434</v>
      </c>
      <c r="C355" s="313" t="s">
        <v>776</v>
      </c>
      <c r="D355" s="305">
        <v>0</v>
      </c>
      <c r="E355" s="305">
        <v>0</v>
      </c>
      <c r="F355" s="305">
        <v>0</v>
      </c>
      <c r="G355" s="305">
        <v>0</v>
      </c>
      <c r="H355" s="305">
        <v>0</v>
      </c>
      <c r="I355" s="305">
        <v>0</v>
      </c>
      <c r="J355" s="305">
        <v>0</v>
      </c>
      <c r="K355" s="305">
        <v>0</v>
      </c>
      <c r="L355" s="305">
        <v>0</v>
      </c>
      <c r="M355" s="305">
        <v>34053.26</v>
      </c>
      <c r="N355" s="305">
        <v>72010.960000000006</v>
      </c>
      <c r="O355" s="306">
        <v>147018.85</v>
      </c>
    </row>
    <row r="356" spans="1:15">
      <c r="A356" s="312" t="s">
        <v>1435</v>
      </c>
      <c r="B356" s="313" t="s">
        <v>1436</v>
      </c>
      <c r="C356" s="313" t="s">
        <v>776</v>
      </c>
      <c r="D356" s="305">
        <v>0</v>
      </c>
      <c r="E356" s="305">
        <v>0</v>
      </c>
      <c r="F356" s="305">
        <v>0</v>
      </c>
      <c r="G356" s="305">
        <v>0</v>
      </c>
      <c r="H356" s="305">
        <v>0</v>
      </c>
      <c r="I356" s="305">
        <v>0</v>
      </c>
      <c r="J356" s="305">
        <v>0</v>
      </c>
      <c r="K356" s="305">
        <v>0</v>
      </c>
      <c r="L356" s="305">
        <v>0</v>
      </c>
      <c r="M356" s="305">
        <v>9186.27</v>
      </c>
      <c r="N356" s="305">
        <v>19768.96</v>
      </c>
      <c r="O356" s="306">
        <v>43191.55</v>
      </c>
    </row>
    <row r="357" spans="1:15">
      <c r="A357" s="312" t="s">
        <v>1437</v>
      </c>
      <c r="B357" s="313" t="s">
        <v>1438</v>
      </c>
      <c r="C357" s="313" t="s">
        <v>776</v>
      </c>
      <c r="D357" s="305">
        <v>0</v>
      </c>
      <c r="E357" s="305">
        <v>0</v>
      </c>
      <c r="F357" s="305">
        <v>0</v>
      </c>
      <c r="G357" s="305">
        <v>0</v>
      </c>
      <c r="H357" s="305">
        <v>0</v>
      </c>
      <c r="I357" s="305">
        <v>0</v>
      </c>
      <c r="J357" s="305">
        <v>0</v>
      </c>
      <c r="K357" s="305">
        <v>0</v>
      </c>
      <c r="L357" s="305">
        <v>0</v>
      </c>
      <c r="M357" s="305">
        <v>19013</v>
      </c>
      <c r="N357" s="305">
        <v>97800.72</v>
      </c>
      <c r="O357" s="306">
        <v>246833.72</v>
      </c>
    </row>
    <row r="358" spans="1:15">
      <c r="A358" s="312" t="s">
        <v>1439</v>
      </c>
      <c r="B358" s="313" t="s">
        <v>1440</v>
      </c>
      <c r="C358" s="313" t="s">
        <v>776</v>
      </c>
      <c r="D358" s="305">
        <v>0</v>
      </c>
      <c r="E358" s="305">
        <v>0</v>
      </c>
      <c r="F358" s="305">
        <v>0</v>
      </c>
      <c r="G358" s="305">
        <v>0</v>
      </c>
      <c r="H358" s="305">
        <v>0</v>
      </c>
      <c r="I358" s="305">
        <v>0</v>
      </c>
      <c r="J358" s="305">
        <v>0</v>
      </c>
      <c r="K358" s="305">
        <v>0</v>
      </c>
      <c r="L358" s="305">
        <v>0</v>
      </c>
      <c r="M358" s="305">
        <v>22400</v>
      </c>
      <c r="N358" s="305">
        <v>68401</v>
      </c>
      <c r="O358" s="306">
        <v>414329.01</v>
      </c>
    </row>
    <row r="359" spans="1:15">
      <c r="A359" s="312" t="s">
        <v>1441</v>
      </c>
      <c r="B359" s="313" t="s">
        <v>1442</v>
      </c>
      <c r="C359" s="313" t="s">
        <v>776</v>
      </c>
      <c r="D359" s="305">
        <v>0</v>
      </c>
      <c r="E359" s="305">
        <v>0</v>
      </c>
      <c r="F359" s="305">
        <v>0</v>
      </c>
      <c r="G359" s="305">
        <v>0</v>
      </c>
      <c r="H359" s="305">
        <v>0</v>
      </c>
      <c r="I359" s="305">
        <v>0</v>
      </c>
      <c r="J359" s="305">
        <v>0</v>
      </c>
      <c r="K359" s="305">
        <v>0</v>
      </c>
      <c r="L359" s="305">
        <v>0</v>
      </c>
      <c r="M359" s="305">
        <v>25901</v>
      </c>
      <c r="N359" s="305">
        <v>187439</v>
      </c>
      <c r="O359" s="306">
        <v>364390.01</v>
      </c>
    </row>
    <row r="360" spans="1:15">
      <c r="A360" s="312" t="s">
        <v>1443</v>
      </c>
      <c r="B360" s="313" t="s">
        <v>1444</v>
      </c>
      <c r="C360" s="313" t="s">
        <v>776</v>
      </c>
      <c r="D360" s="305">
        <v>0</v>
      </c>
      <c r="E360" s="305">
        <v>0</v>
      </c>
      <c r="F360" s="305">
        <v>0</v>
      </c>
      <c r="G360" s="305">
        <v>0</v>
      </c>
      <c r="H360" s="305">
        <v>0</v>
      </c>
      <c r="I360" s="305">
        <v>0</v>
      </c>
      <c r="J360" s="305">
        <v>0</v>
      </c>
      <c r="K360" s="305">
        <v>0</v>
      </c>
      <c r="L360" s="305">
        <v>0</v>
      </c>
      <c r="M360" s="305">
        <v>26416.91</v>
      </c>
      <c r="N360" s="305">
        <v>62071.03</v>
      </c>
      <c r="O360" s="306">
        <v>132511.37</v>
      </c>
    </row>
    <row r="361" spans="1:15">
      <c r="A361" s="312" t="s">
        <v>1445</v>
      </c>
      <c r="B361" s="313" t="s">
        <v>1446</v>
      </c>
      <c r="C361" s="313" t="s">
        <v>776</v>
      </c>
      <c r="D361" s="305">
        <v>0</v>
      </c>
      <c r="E361" s="305">
        <v>0</v>
      </c>
      <c r="F361" s="305">
        <v>0</v>
      </c>
      <c r="G361" s="305">
        <v>0</v>
      </c>
      <c r="H361" s="305">
        <v>0</v>
      </c>
      <c r="I361" s="305">
        <v>0</v>
      </c>
      <c r="J361" s="305">
        <v>0</v>
      </c>
      <c r="K361" s="305">
        <v>0</v>
      </c>
      <c r="L361" s="305">
        <v>0</v>
      </c>
      <c r="M361" s="305">
        <v>642</v>
      </c>
      <c r="N361" s="305">
        <v>642</v>
      </c>
      <c r="O361" s="306">
        <v>4740.1000000000004</v>
      </c>
    </row>
    <row r="362" spans="1:15">
      <c r="A362" s="312" t="s">
        <v>1447</v>
      </c>
      <c r="B362" s="313" t="s">
        <v>1448</v>
      </c>
      <c r="C362" s="313" t="s">
        <v>776</v>
      </c>
      <c r="D362" s="305">
        <v>0</v>
      </c>
      <c r="E362" s="305">
        <v>0</v>
      </c>
      <c r="F362" s="305">
        <v>0</v>
      </c>
      <c r="G362" s="305">
        <v>0</v>
      </c>
      <c r="H362" s="305">
        <v>0</v>
      </c>
      <c r="I362" s="305">
        <v>0</v>
      </c>
      <c r="J362" s="305">
        <v>0</v>
      </c>
      <c r="K362" s="305">
        <v>0</v>
      </c>
      <c r="L362" s="305">
        <v>0</v>
      </c>
      <c r="M362" s="305">
        <v>10671.88</v>
      </c>
      <c r="N362" s="305">
        <v>25426.19</v>
      </c>
      <c r="O362" s="306">
        <v>56964.89</v>
      </c>
    </row>
    <row r="363" spans="1:15">
      <c r="A363" s="312" t="s">
        <v>1449</v>
      </c>
      <c r="B363" s="313" t="s">
        <v>1450</v>
      </c>
      <c r="C363" s="313" t="s">
        <v>776</v>
      </c>
      <c r="D363" s="305">
        <v>0</v>
      </c>
      <c r="E363" s="305">
        <v>0</v>
      </c>
      <c r="F363" s="305">
        <v>0</v>
      </c>
      <c r="G363" s="305">
        <v>0</v>
      </c>
      <c r="H363" s="305">
        <v>0</v>
      </c>
      <c r="I363" s="305">
        <v>0</v>
      </c>
      <c r="J363" s="305">
        <v>0</v>
      </c>
      <c r="K363" s="305">
        <v>0</v>
      </c>
      <c r="L363" s="305">
        <v>0</v>
      </c>
      <c r="M363" s="305">
        <v>6239.07</v>
      </c>
      <c r="N363" s="305">
        <v>6745.56</v>
      </c>
      <c r="O363" s="306">
        <v>34709.86</v>
      </c>
    </row>
    <row r="364" spans="1:15">
      <c r="A364" s="312" t="s">
        <v>1451</v>
      </c>
      <c r="B364" s="313" t="s">
        <v>1452</v>
      </c>
      <c r="C364" s="313" t="s">
        <v>776</v>
      </c>
      <c r="D364" s="305">
        <v>0</v>
      </c>
      <c r="E364" s="305">
        <v>0</v>
      </c>
      <c r="F364" s="305">
        <v>0</v>
      </c>
      <c r="G364" s="305">
        <v>0</v>
      </c>
      <c r="H364" s="305">
        <v>0</v>
      </c>
      <c r="I364" s="305">
        <v>0</v>
      </c>
      <c r="J364" s="305">
        <v>0</v>
      </c>
      <c r="K364" s="305">
        <v>0</v>
      </c>
      <c r="L364" s="305">
        <v>0</v>
      </c>
      <c r="M364" s="305">
        <v>0</v>
      </c>
      <c r="N364" s="305">
        <v>18.32</v>
      </c>
      <c r="O364" s="306">
        <v>49.17</v>
      </c>
    </row>
    <row r="365" spans="1:15">
      <c r="A365" s="312" t="s">
        <v>1453</v>
      </c>
      <c r="B365" s="313" t="s">
        <v>1454</v>
      </c>
      <c r="C365" s="313" t="s">
        <v>776</v>
      </c>
      <c r="D365" s="305">
        <v>0</v>
      </c>
      <c r="E365" s="305">
        <v>0</v>
      </c>
      <c r="F365" s="305">
        <v>0</v>
      </c>
      <c r="G365" s="305">
        <v>0</v>
      </c>
      <c r="H365" s="305">
        <v>0</v>
      </c>
      <c r="I365" s="305">
        <v>0</v>
      </c>
      <c r="J365" s="305">
        <v>0</v>
      </c>
      <c r="K365" s="305">
        <v>0</v>
      </c>
      <c r="L365" s="305">
        <v>0</v>
      </c>
      <c r="M365" s="305">
        <v>1858.62</v>
      </c>
      <c r="N365" s="305">
        <v>3193.99</v>
      </c>
      <c r="O365" s="306">
        <v>19651.78</v>
      </c>
    </row>
    <row r="366" spans="1:15">
      <c r="A366" s="312" t="s">
        <v>1455</v>
      </c>
      <c r="B366" s="313" t="s">
        <v>1456</v>
      </c>
      <c r="C366" s="313" t="s">
        <v>776</v>
      </c>
      <c r="D366" s="305">
        <v>0</v>
      </c>
      <c r="E366" s="305">
        <v>0</v>
      </c>
      <c r="F366" s="305">
        <v>0</v>
      </c>
      <c r="G366" s="305">
        <v>0</v>
      </c>
      <c r="H366" s="305">
        <v>0</v>
      </c>
      <c r="I366" s="305">
        <v>0</v>
      </c>
      <c r="J366" s="305">
        <v>0</v>
      </c>
      <c r="K366" s="305">
        <v>0</v>
      </c>
      <c r="L366" s="305">
        <v>0</v>
      </c>
      <c r="M366" s="305">
        <v>18935.28</v>
      </c>
      <c r="N366" s="305">
        <v>28013.84</v>
      </c>
      <c r="O366" s="306">
        <v>77638.42</v>
      </c>
    </row>
    <row r="367" spans="1:15">
      <c r="A367" s="312" t="s">
        <v>1457</v>
      </c>
      <c r="B367" s="313" t="s">
        <v>1458</v>
      </c>
      <c r="C367" s="313" t="s">
        <v>776</v>
      </c>
      <c r="D367" s="305">
        <v>0</v>
      </c>
      <c r="E367" s="305">
        <v>0</v>
      </c>
      <c r="F367" s="305">
        <v>0</v>
      </c>
      <c r="G367" s="305">
        <v>0</v>
      </c>
      <c r="H367" s="305">
        <v>0</v>
      </c>
      <c r="I367" s="305">
        <v>0</v>
      </c>
      <c r="J367" s="305">
        <v>0</v>
      </c>
      <c r="K367" s="305">
        <v>0</v>
      </c>
      <c r="L367" s="305">
        <v>0</v>
      </c>
      <c r="M367" s="305">
        <v>13559.33</v>
      </c>
      <c r="N367" s="305">
        <v>22267.47</v>
      </c>
      <c r="O367" s="306">
        <v>60085.53</v>
      </c>
    </row>
    <row r="368" spans="1:15">
      <c r="A368" s="312" t="s">
        <v>1459</v>
      </c>
      <c r="B368" s="313" t="s">
        <v>1460</v>
      </c>
      <c r="C368" s="313" t="s">
        <v>776</v>
      </c>
      <c r="D368" s="305">
        <v>0</v>
      </c>
      <c r="E368" s="305">
        <v>0</v>
      </c>
      <c r="F368" s="305">
        <v>0</v>
      </c>
      <c r="G368" s="305">
        <v>0</v>
      </c>
      <c r="H368" s="305">
        <v>0</v>
      </c>
      <c r="I368" s="305">
        <v>0</v>
      </c>
      <c r="J368" s="305">
        <v>0</v>
      </c>
      <c r="K368" s="305">
        <v>0</v>
      </c>
      <c r="L368" s="305">
        <v>0</v>
      </c>
      <c r="M368" s="305">
        <v>0</v>
      </c>
      <c r="N368" s="305">
        <v>0</v>
      </c>
      <c r="O368" s="306">
        <v>45312.3</v>
      </c>
    </row>
    <row r="369" spans="1:15">
      <c r="A369" s="312" t="s">
        <v>1461</v>
      </c>
      <c r="B369" s="313" t="s">
        <v>1462</v>
      </c>
      <c r="C369" s="313" t="s">
        <v>776</v>
      </c>
      <c r="D369" s="305">
        <v>0</v>
      </c>
      <c r="E369" s="305">
        <v>0</v>
      </c>
      <c r="F369" s="305">
        <v>0</v>
      </c>
      <c r="G369" s="305">
        <v>0</v>
      </c>
      <c r="H369" s="305">
        <v>0</v>
      </c>
      <c r="I369" s="305">
        <v>0</v>
      </c>
      <c r="J369" s="305">
        <v>0</v>
      </c>
      <c r="K369" s="305">
        <v>0</v>
      </c>
      <c r="L369" s="305">
        <v>0</v>
      </c>
      <c r="M369" s="305">
        <v>97083.33</v>
      </c>
      <c r="N369" s="305">
        <v>161044.92000000001</v>
      </c>
      <c r="O369" s="306">
        <v>339353.73</v>
      </c>
    </row>
    <row r="370" spans="1:15">
      <c r="A370" s="312" t="s">
        <v>1463</v>
      </c>
      <c r="B370" s="313" t="s">
        <v>1464</v>
      </c>
      <c r="C370" s="313" t="s">
        <v>776</v>
      </c>
      <c r="D370" s="305">
        <v>0</v>
      </c>
      <c r="E370" s="305">
        <v>0</v>
      </c>
      <c r="F370" s="305">
        <v>0</v>
      </c>
      <c r="G370" s="305">
        <v>0</v>
      </c>
      <c r="H370" s="305">
        <v>0</v>
      </c>
      <c r="I370" s="305">
        <v>0</v>
      </c>
      <c r="J370" s="305">
        <v>0</v>
      </c>
      <c r="K370" s="305">
        <v>0</v>
      </c>
      <c r="L370" s="305">
        <v>0</v>
      </c>
      <c r="M370" s="305">
        <v>76157.03</v>
      </c>
      <c r="N370" s="305">
        <v>117140.75</v>
      </c>
      <c r="O370" s="306">
        <v>247353.09</v>
      </c>
    </row>
    <row r="371" spans="1:15">
      <c r="A371" s="312" t="s">
        <v>1465</v>
      </c>
      <c r="B371" s="313" t="s">
        <v>1466</v>
      </c>
      <c r="C371" s="313" t="s">
        <v>776</v>
      </c>
      <c r="D371" s="305">
        <v>0</v>
      </c>
      <c r="E371" s="305">
        <v>0</v>
      </c>
      <c r="F371" s="305">
        <v>0</v>
      </c>
      <c r="G371" s="305">
        <v>0</v>
      </c>
      <c r="H371" s="305">
        <v>0</v>
      </c>
      <c r="I371" s="305">
        <v>0</v>
      </c>
      <c r="J371" s="305">
        <v>0</v>
      </c>
      <c r="K371" s="305">
        <v>0</v>
      </c>
      <c r="L371" s="305">
        <v>0</v>
      </c>
      <c r="M371" s="305">
        <v>0</v>
      </c>
      <c r="N371" s="305">
        <v>0</v>
      </c>
      <c r="O371" s="306">
        <v>357057</v>
      </c>
    </row>
    <row r="372" spans="1:15">
      <c r="A372" s="312" t="s">
        <v>1467</v>
      </c>
      <c r="B372" s="313" t="s">
        <v>1468</v>
      </c>
      <c r="C372" s="313" t="s">
        <v>776</v>
      </c>
      <c r="D372" s="305">
        <v>0</v>
      </c>
      <c r="E372" s="305">
        <v>0</v>
      </c>
      <c r="F372" s="305">
        <v>0</v>
      </c>
      <c r="G372" s="305">
        <v>0</v>
      </c>
      <c r="H372" s="305">
        <v>0</v>
      </c>
      <c r="I372" s="305">
        <v>0</v>
      </c>
      <c r="J372" s="305">
        <v>0</v>
      </c>
      <c r="K372" s="305">
        <v>0</v>
      </c>
      <c r="L372" s="305">
        <v>0</v>
      </c>
      <c r="M372" s="305">
        <v>0</v>
      </c>
      <c r="N372" s="305">
        <v>67844.850000000006</v>
      </c>
      <c r="O372" s="306">
        <v>77366.600000000006</v>
      </c>
    </row>
    <row r="373" spans="1:15">
      <c r="A373" s="312" t="s">
        <v>1469</v>
      </c>
      <c r="B373" s="313" t="s">
        <v>1470</v>
      </c>
      <c r="C373" s="313" t="s">
        <v>776</v>
      </c>
      <c r="D373" s="305">
        <v>0</v>
      </c>
      <c r="E373" s="305">
        <v>0</v>
      </c>
      <c r="F373" s="305">
        <v>0</v>
      </c>
      <c r="G373" s="305">
        <v>0</v>
      </c>
      <c r="H373" s="305">
        <v>0</v>
      </c>
      <c r="I373" s="305">
        <v>0</v>
      </c>
      <c r="J373" s="305">
        <v>0</v>
      </c>
      <c r="K373" s="305">
        <v>0</v>
      </c>
      <c r="L373" s="305">
        <v>0</v>
      </c>
      <c r="M373" s="305">
        <v>25000.19</v>
      </c>
      <c r="N373" s="305">
        <v>61750.38</v>
      </c>
      <c r="O373" s="306">
        <v>116750.95</v>
      </c>
    </row>
    <row r="374" spans="1:15">
      <c r="A374" s="312" t="s">
        <v>1471</v>
      </c>
      <c r="B374" s="313" t="s">
        <v>1472</v>
      </c>
      <c r="C374" s="313" t="s">
        <v>776</v>
      </c>
      <c r="D374" s="305">
        <v>0</v>
      </c>
      <c r="E374" s="305">
        <v>0</v>
      </c>
      <c r="F374" s="305">
        <v>0</v>
      </c>
      <c r="G374" s="305">
        <v>0</v>
      </c>
      <c r="H374" s="305">
        <v>0</v>
      </c>
      <c r="I374" s="305">
        <v>0</v>
      </c>
      <c r="J374" s="305">
        <v>0</v>
      </c>
      <c r="K374" s="305">
        <v>0</v>
      </c>
      <c r="L374" s="305">
        <v>0</v>
      </c>
      <c r="M374" s="305">
        <v>4378.9399999999996</v>
      </c>
      <c r="N374" s="305">
        <v>4378.9399999999996</v>
      </c>
      <c r="O374" s="306">
        <v>27883.75</v>
      </c>
    </row>
    <row r="375" spans="1:15">
      <c r="A375" s="312" t="s">
        <v>1473</v>
      </c>
      <c r="B375" s="313" t="s">
        <v>1474</v>
      </c>
      <c r="C375" s="313" t="s">
        <v>776</v>
      </c>
      <c r="D375" s="305">
        <v>0</v>
      </c>
      <c r="E375" s="305">
        <v>0</v>
      </c>
      <c r="F375" s="305">
        <v>0</v>
      </c>
      <c r="G375" s="305">
        <v>0</v>
      </c>
      <c r="H375" s="305">
        <v>0</v>
      </c>
      <c r="I375" s="305">
        <v>0</v>
      </c>
      <c r="J375" s="305">
        <v>0</v>
      </c>
      <c r="K375" s="305">
        <v>0</v>
      </c>
      <c r="L375" s="305">
        <v>0</v>
      </c>
      <c r="M375" s="305">
        <v>0</v>
      </c>
      <c r="N375" s="305">
        <v>0</v>
      </c>
      <c r="O375" s="306">
        <v>0</v>
      </c>
    </row>
    <row r="376" spans="1:15">
      <c r="A376" s="312" t="s">
        <v>1475</v>
      </c>
      <c r="B376" s="313" t="s">
        <v>1476</v>
      </c>
      <c r="C376" s="313" t="s">
        <v>776</v>
      </c>
      <c r="D376" s="305">
        <v>0</v>
      </c>
      <c r="E376" s="305">
        <v>0</v>
      </c>
      <c r="F376" s="305">
        <v>0</v>
      </c>
      <c r="G376" s="305">
        <v>0</v>
      </c>
      <c r="H376" s="305">
        <v>0</v>
      </c>
      <c r="I376" s="305">
        <v>0</v>
      </c>
      <c r="J376" s="305">
        <v>0</v>
      </c>
      <c r="K376" s="305">
        <v>0</v>
      </c>
      <c r="L376" s="305">
        <v>0</v>
      </c>
      <c r="M376" s="305">
        <v>0</v>
      </c>
      <c r="N376" s="305">
        <v>249625</v>
      </c>
      <c r="O376" s="306">
        <v>469134.5</v>
      </c>
    </row>
    <row r="377" spans="1:15">
      <c r="A377" s="312" t="s">
        <v>1477</v>
      </c>
      <c r="B377" s="313" t="s">
        <v>1478</v>
      </c>
      <c r="C377" s="313" t="s">
        <v>776</v>
      </c>
      <c r="D377" s="305">
        <v>0</v>
      </c>
      <c r="E377" s="305">
        <v>0</v>
      </c>
      <c r="F377" s="305">
        <v>0</v>
      </c>
      <c r="G377" s="305">
        <v>0</v>
      </c>
      <c r="H377" s="305">
        <v>0</v>
      </c>
      <c r="I377" s="305">
        <v>0</v>
      </c>
      <c r="J377" s="305">
        <v>0</v>
      </c>
      <c r="K377" s="305">
        <v>0</v>
      </c>
      <c r="L377" s="305">
        <v>0</v>
      </c>
      <c r="M377" s="305">
        <v>0</v>
      </c>
      <c r="N377" s="305">
        <v>37450</v>
      </c>
      <c r="O377" s="306">
        <v>37450</v>
      </c>
    </row>
    <row r="378" spans="1:15">
      <c r="A378" s="312" t="s">
        <v>1479</v>
      </c>
      <c r="B378" s="313" t="s">
        <v>1480</v>
      </c>
      <c r="C378" s="313" t="s">
        <v>776</v>
      </c>
      <c r="D378" s="305">
        <v>0</v>
      </c>
      <c r="E378" s="305">
        <v>0</v>
      </c>
      <c r="F378" s="305">
        <v>0</v>
      </c>
      <c r="G378" s="305">
        <v>0</v>
      </c>
      <c r="H378" s="305">
        <v>0</v>
      </c>
      <c r="I378" s="305">
        <v>0</v>
      </c>
      <c r="J378" s="305">
        <v>0</v>
      </c>
      <c r="K378" s="305">
        <v>0</v>
      </c>
      <c r="L378" s="305">
        <v>0</v>
      </c>
      <c r="M378" s="305">
        <v>413788</v>
      </c>
      <c r="N378" s="305">
        <v>443292</v>
      </c>
      <c r="O378" s="306">
        <v>14124843.33</v>
      </c>
    </row>
    <row r="379" spans="1:15">
      <c r="A379" s="312" t="s">
        <v>1481</v>
      </c>
      <c r="B379" s="313" t="s">
        <v>1482</v>
      </c>
      <c r="C379" s="313" t="s">
        <v>776</v>
      </c>
      <c r="D379" s="305">
        <v>0</v>
      </c>
      <c r="E379" s="305">
        <v>0</v>
      </c>
      <c r="F379" s="305">
        <v>0</v>
      </c>
      <c r="G379" s="305">
        <v>0</v>
      </c>
      <c r="H379" s="305">
        <v>0</v>
      </c>
      <c r="I379" s="305">
        <v>0</v>
      </c>
      <c r="J379" s="305">
        <v>0</v>
      </c>
      <c r="K379" s="305">
        <v>0</v>
      </c>
      <c r="L379" s="305">
        <v>0</v>
      </c>
      <c r="M379" s="305">
        <v>0</v>
      </c>
      <c r="N379" s="305">
        <v>51903</v>
      </c>
      <c r="O379" s="306">
        <v>285844</v>
      </c>
    </row>
    <row r="380" spans="1:15">
      <c r="A380" s="312" t="s">
        <v>1483</v>
      </c>
      <c r="B380" s="313" t="s">
        <v>1484</v>
      </c>
      <c r="C380" s="313" t="s">
        <v>776</v>
      </c>
      <c r="D380" s="305">
        <v>0</v>
      </c>
      <c r="E380" s="305">
        <v>0</v>
      </c>
      <c r="F380" s="305">
        <v>0</v>
      </c>
      <c r="G380" s="305">
        <v>0</v>
      </c>
      <c r="H380" s="305">
        <v>0</v>
      </c>
      <c r="I380" s="305">
        <v>0</v>
      </c>
      <c r="J380" s="305">
        <v>0</v>
      </c>
      <c r="K380" s="305">
        <v>0</v>
      </c>
      <c r="L380" s="305">
        <v>0</v>
      </c>
      <c r="M380" s="305">
        <v>20000</v>
      </c>
      <c r="N380" s="305">
        <v>100000</v>
      </c>
      <c r="O380" s="306">
        <v>255000</v>
      </c>
    </row>
    <row r="381" spans="1:15">
      <c r="A381" s="312" t="s">
        <v>1485</v>
      </c>
      <c r="B381" s="313" t="s">
        <v>1486</v>
      </c>
      <c r="C381" s="313" t="s">
        <v>776</v>
      </c>
      <c r="D381" s="305">
        <v>0</v>
      </c>
      <c r="E381" s="305">
        <v>0</v>
      </c>
      <c r="F381" s="305">
        <v>0</v>
      </c>
      <c r="G381" s="305">
        <v>0</v>
      </c>
      <c r="H381" s="305">
        <v>0</v>
      </c>
      <c r="I381" s="305">
        <v>0</v>
      </c>
      <c r="J381" s="305">
        <v>0</v>
      </c>
      <c r="K381" s="305">
        <v>0</v>
      </c>
      <c r="L381" s="305">
        <v>0</v>
      </c>
      <c r="M381" s="305">
        <v>0</v>
      </c>
      <c r="N381" s="305">
        <v>0</v>
      </c>
      <c r="O381" s="306">
        <v>73843.460000000006</v>
      </c>
    </row>
    <row r="382" spans="1:15">
      <c r="A382" s="312" t="s">
        <v>1487</v>
      </c>
      <c r="B382" s="313" t="s">
        <v>1488</v>
      </c>
      <c r="C382" s="313" t="s">
        <v>776</v>
      </c>
      <c r="D382" s="305">
        <v>0</v>
      </c>
      <c r="E382" s="305">
        <v>0</v>
      </c>
      <c r="F382" s="305">
        <v>0</v>
      </c>
      <c r="G382" s="305">
        <v>0</v>
      </c>
      <c r="H382" s="305">
        <v>0</v>
      </c>
      <c r="I382" s="305">
        <v>0</v>
      </c>
      <c r="J382" s="305">
        <v>0</v>
      </c>
      <c r="K382" s="305">
        <v>0</v>
      </c>
      <c r="L382" s="305">
        <v>0</v>
      </c>
      <c r="M382" s="305">
        <v>0</v>
      </c>
      <c r="N382" s="305">
        <v>0</v>
      </c>
      <c r="O382" s="306">
        <v>0</v>
      </c>
    </row>
    <row r="383" spans="1:15">
      <c r="A383" s="312" t="s">
        <v>1489</v>
      </c>
      <c r="B383" s="313" t="s">
        <v>1490</v>
      </c>
      <c r="C383" s="313" t="s">
        <v>776</v>
      </c>
      <c r="D383" s="305">
        <v>0</v>
      </c>
      <c r="E383" s="305">
        <v>0</v>
      </c>
      <c r="F383" s="305">
        <v>0</v>
      </c>
      <c r="G383" s="305">
        <v>0</v>
      </c>
      <c r="H383" s="305">
        <v>0</v>
      </c>
      <c r="I383" s="305">
        <v>0</v>
      </c>
      <c r="J383" s="305">
        <v>0</v>
      </c>
      <c r="K383" s="305">
        <v>0</v>
      </c>
      <c r="L383" s="305">
        <v>0</v>
      </c>
      <c r="M383" s="305">
        <v>1780</v>
      </c>
      <c r="N383" s="305">
        <v>1780</v>
      </c>
      <c r="O383" s="306">
        <v>8860</v>
      </c>
    </row>
    <row r="384" spans="1:15">
      <c r="A384" s="312" t="s">
        <v>1491</v>
      </c>
      <c r="B384" s="313" t="s">
        <v>1492</v>
      </c>
      <c r="C384" s="313" t="s">
        <v>776</v>
      </c>
      <c r="D384" s="305">
        <v>0</v>
      </c>
      <c r="E384" s="305">
        <v>0</v>
      </c>
      <c r="F384" s="305">
        <v>0</v>
      </c>
      <c r="G384" s="305">
        <v>0</v>
      </c>
      <c r="H384" s="305">
        <v>0</v>
      </c>
      <c r="I384" s="305">
        <v>0</v>
      </c>
      <c r="J384" s="305">
        <v>0</v>
      </c>
      <c r="K384" s="305">
        <v>0</v>
      </c>
      <c r="L384" s="305">
        <v>0</v>
      </c>
      <c r="M384" s="305">
        <v>0</v>
      </c>
      <c r="N384" s="305">
        <v>55000</v>
      </c>
      <c r="O384" s="306">
        <v>95000</v>
      </c>
    </row>
    <row r="385" spans="1:15">
      <c r="A385" s="312" t="s">
        <v>1493</v>
      </c>
      <c r="B385" s="313" t="s">
        <v>1494</v>
      </c>
      <c r="C385" s="313" t="s">
        <v>776</v>
      </c>
      <c r="D385" s="305">
        <v>0</v>
      </c>
      <c r="E385" s="305">
        <v>0</v>
      </c>
      <c r="F385" s="305">
        <v>0</v>
      </c>
      <c r="G385" s="305">
        <v>0</v>
      </c>
      <c r="H385" s="305">
        <v>0</v>
      </c>
      <c r="I385" s="305">
        <v>0</v>
      </c>
      <c r="J385" s="305">
        <v>0</v>
      </c>
      <c r="K385" s="305">
        <v>0</v>
      </c>
      <c r="L385" s="305">
        <v>0</v>
      </c>
      <c r="M385" s="305">
        <v>64200</v>
      </c>
      <c r="N385" s="305">
        <v>299600</v>
      </c>
      <c r="O385" s="306">
        <v>539600</v>
      </c>
    </row>
    <row r="386" spans="1:15">
      <c r="A386" s="312" t="s">
        <v>1495</v>
      </c>
      <c r="B386" s="313" t="s">
        <v>1496</v>
      </c>
      <c r="C386" s="313" t="s">
        <v>776</v>
      </c>
      <c r="D386" s="305">
        <v>0</v>
      </c>
      <c r="E386" s="305">
        <v>0</v>
      </c>
      <c r="F386" s="305">
        <v>0</v>
      </c>
      <c r="G386" s="305">
        <v>0</v>
      </c>
      <c r="H386" s="305">
        <v>0</v>
      </c>
      <c r="I386" s="305">
        <v>0</v>
      </c>
      <c r="J386" s="305">
        <v>0</v>
      </c>
      <c r="K386" s="305">
        <v>0</v>
      </c>
      <c r="L386" s="305">
        <v>0</v>
      </c>
      <c r="M386" s="305">
        <v>0</v>
      </c>
      <c r="N386" s="305">
        <v>12000</v>
      </c>
      <c r="O386" s="306">
        <v>12702</v>
      </c>
    </row>
    <row r="387" spans="1:15">
      <c r="A387" s="312" t="s">
        <v>1497</v>
      </c>
      <c r="B387" s="313" t="s">
        <v>1498</v>
      </c>
      <c r="C387" s="313" t="s">
        <v>776</v>
      </c>
      <c r="D387" s="305">
        <v>0</v>
      </c>
      <c r="E387" s="305">
        <v>0</v>
      </c>
      <c r="F387" s="305">
        <v>0</v>
      </c>
      <c r="G387" s="305">
        <v>0</v>
      </c>
      <c r="H387" s="305">
        <v>0</v>
      </c>
      <c r="I387" s="305">
        <v>0</v>
      </c>
      <c r="J387" s="305">
        <v>0</v>
      </c>
      <c r="K387" s="305">
        <v>0</v>
      </c>
      <c r="L387" s="305">
        <v>0</v>
      </c>
      <c r="M387" s="305">
        <v>0</v>
      </c>
      <c r="N387" s="305">
        <v>0</v>
      </c>
      <c r="O387" s="306">
        <v>149310</v>
      </c>
    </row>
    <row r="388" spans="1:15">
      <c r="A388" s="312" t="s">
        <v>1499</v>
      </c>
      <c r="B388" s="313" t="s">
        <v>1500</v>
      </c>
      <c r="C388" s="313" t="s">
        <v>776</v>
      </c>
      <c r="D388" s="305">
        <v>0</v>
      </c>
      <c r="E388" s="305">
        <v>0</v>
      </c>
      <c r="F388" s="305">
        <v>0</v>
      </c>
      <c r="G388" s="305">
        <v>0</v>
      </c>
      <c r="H388" s="305">
        <v>0</v>
      </c>
      <c r="I388" s="305">
        <v>0</v>
      </c>
      <c r="J388" s="305">
        <v>0</v>
      </c>
      <c r="K388" s="305">
        <v>0</v>
      </c>
      <c r="L388" s="305">
        <v>0</v>
      </c>
      <c r="M388" s="305">
        <v>0</v>
      </c>
      <c r="N388" s="305">
        <v>0</v>
      </c>
      <c r="O388" s="306">
        <v>298122.34000000003</v>
      </c>
    </row>
    <row r="389" spans="1:15">
      <c r="A389" s="312" t="s">
        <v>1501</v>
      </c>
      <c r="B389" s="313" t="s">
        <v>1502</v>
      </c>
      <c r="C389" s="313" t="s">
        <v>776</v>
      </c>
      <c r="D389" s="305">
        <v>0</v>
      </c>
      <c r="E389" s="305">
        <v>0</v>
      </c>
      <c r="F389" s="305">
        <v>0</v>
      </c>
      <c r="G389" s="305">
        <v>0</v>
      </c>
      <c r="H389" s="305">
        <v>0</v>
      </c>
      <c r="I389" s="305">
        <v>0</v>
      </c>
      <c r="J389" s="305">
        <v>0</v>
      </c>
      <c r="K389" s="305">
        <v>0</v>
      </c>
      <c r="L389" s="305">
        <v>0</v>
      </c>
      <c r="M389" s="305">
        <v>0</v>
      </c>
      <c r="N389" s="305">
        <v>0</v>
      </c>
      <c r="O389" s="306">
        <v>481272.9</v>
      </c>
    </row>
    <row r="390" spans="1:15">
      <c r="A390" s="312" t="s">
        <v>1503</v>
      </c>
      <c r="B390" s="313" t="s">
        <v>1486</v>
      </c>
      <c r="C390" s="313" t="s">
        <v>776</v>
      </c>
      <c r="D390" s="305">
        <v>0</v>
      </c>
      <c r="E390" s="305">
        <v>0</v>
      </c>
      <c r="F390" s="305">
        <v>0</v>
      </c>
      <c r="G390" s="305">
        <v>0</v>
      </c>
      <c r="H390" s="305">
        <v>0</v>
      </c>
      <c r="I390" s="305">
        <v>0</v>
      </c>
      <c r="J390" s="305">
        <v>0</v>
      </c>
      <c r="K390" s="305">
        <v>0</v>
      </c>
      <c r="L390" s="305">
        <v>0</v>
      </c>
      <c r="M390" s="305">
        <v>0</v>
      </c>
      <c r="N390" s="305">
        <v>0</v>
      </c>
      <c r="O390" s="306">
        <v>0</v>
      </c>
    </row>
    <row r="391" spans="1:15">
      <c r="A391" s="312" t="s">
        <v>1504</v>
      </c>
      <c r="B391" s="313" t="s">
        <v>1304</v>
      </c>
      <c r="C391" s="313" t="s">
        <v>776</v>
      </c>
      <c r="D391" s="305">
        <v>656410</v>
      </c>
      <c r="E391" s="305">
        <v>0</v>
      </c>
      <c r="F391" s="305">
        <v>0</v>
      </c>
      <c r="G391" s="305">
        <v>656410</v>
      </c>
      <c r="H391" s="305">
        <v>1324446</v>
      </c>
      <c r="I391" s="305">
        <v>0</v>
      </c>
      <c r="J391" s="305">
        <v>1324446</v>
      </c>
      <c r="K391" s="305">
        <v>0</v>
      </c>
      <c r="L391" s="305">
        <v>1324446</v>
      </c>
      <c r="M391" s="305">
        <v>0</v>
      </c>
      <c r="N391" s="305">
        <v>0</v>
      </c>
      <c r="O391" s="306">
        <v>0</v>
      </c>
    </row>
    <row r="392" spans="1:15">
      <c r="A392" s="312" t="s">
        <v>1505</v>
      </c>
      <c r="B392" s="313" t="s">
        <v>1306</v>
      </c>
      <c r="C392" s="313" t="s">
        <v>776</v>
      </c>
      <c r="D392" s="305">
        <v>2654</v>
      </c>
      <c r="E392" s="305">
        <v>0</v>
      </c>
      <c r="F392" s="305">
        <v>0</v>
      </c>
      <c r="G392" s="305">
        <v>2654</v>
      </c>
      <c r="H392" s="305">
        <v>3549</v>
      </c>
      <c r="I392" s="305">
        <v>0</v>
      </c>
      <c r="J392" s="305">
        <v>3549</v>
      </c>
      <c r="K392" s="305">
        <v>0</v>
      </c>
      <c r="L392" s="305">
        <v>3549</v>
      </c>
      <c r="M392" s="305">
        <v>0</v>
      </c>
      <c r="N392" s="305">
        <v>0</v>
      </c>
      <c r="O392" s="306">
        <v>0</v>
      </c>
    </row>
    <row r="393" spans="1:15">
      <c r="A393" s="312" t="s">
        <v>1506</v>
      </c>
      <c r="B393" s="313" t="s">
        <v>1507</v>
      </c>
      <c r="C393" s="313" t="s">
        <v>776</v>
      </c>
      <c r="D393" s="305">
        <v>10997</v>
      </c>
      <c r="E393" s="305">
        <v>0</v>
      </c>
      <c r="F393" s="305">
        <v>0</v>
      </c>
      <c r="G393" s="305">
        <v>10997</v>
      </c>
      <c r="H393" s="305">
        <v>22318</v>
      </c>
      <c r="I393" s="305">
        <v>0</v>
      </c>
      <c r="J393" s="305">
        <v>22318</v>
      </c>
      <c r="K393" s="305">
        <v>0</v>
      </c>
      <c r="L393" s="305">
        <v>22318</v>
      </c>
      <c r="M393" s="305">
        <v>0</v>
      </c>
      <c r="N393" s="305">
        <v>0</v>
      </c>
      <c r="O393" s="306">
        <v>0</v>
      </c>
    </row>
    <row r="394" spans="1:15">
      <c r="A394" s="312" t="s">
        <v>1508</v>
      </c>
      <c r="B394" s="313" t="s">
        <v>1509</v>
      </c>
      <c r="C394" s="313" t="s">
        <v>776</v>
      </c>
      <c r="D394" s="305">
        <v>15983.77</v>
      </c>
      <c r="E394" s="305">
        <v>8137.23</v>
      </c>
      <c r="F394" s="305">
        <v>0</v>
      </c>
      <c r="G394" s="305">
        <v>24121</v>
      </c>
      <c r="H394" s="305">
        <v>57430.6</v>
      </c>
      <c r="I394" s="305">
        <v>0</v>
      </c>
      <c r="J394" s="305">
        <v>57430.6</v>
      </c>
      <c r="K394" s="305">
        <v>0</v>
      </c>
      <c r="L394" s="305">
        <v>57430.6</v>
      </c>
      <c r="M394" s="305">
        <v>0</v>
      </c>
      <c r="N394" s="305">
        <v>0</v>
      </c>
      <c r="O394" s="306">
        <v>0</v>
      </c>
    </row>
    <row r="395" spans="1:15">
      <c r="A395" s="312" t="s">
        <v>1510</v>
      </c>
      <c r="B395" s="313" t="s">
        <v>1511</v>
      </c>
      <c r="C395" s="313" t="s">
        <v>776</v>
      </c>
      <c r="D395" s="305">
        <v>27035.96</v>
      </c>
      <c r="E395" s="305">
        <v>0</v>
      </c>
      <c r="F395" s="305">
        <v>0</v>
      </c>
      <c r="G395" s="305">
        <v>27035.96</v>
      </c>
      <c r="H395" s="305">
        <v>49907.6</v>
      </c>
      <c r="I395" s="305">
        <v>0</v>
      </c>
      <c r="J395" s="305">
        <v>49907.6</v>
      </c>
      <c r="K395" s="305">
        <v>0</v>
      </c>
      <c r="L395" s="305">
        <v>49907.6</v>
      </c>
      <c r="M395" s="305">
        <v>0</v>
      </c>
      <c r="N395" s="305">
        <v>0</v>
      </c>
      <c r="O395" s="306">
        <v>0</v>
      </c>
    </row>
    <row r="396" spans="1:15">
      <c r="A396" s="312" t="s">
        <v>1512</v>
      </c>
      <c r="B396" s="313" t="s">
        <v>1513</v>
      </c>
      <c r="C396" s="313" t="s">
        <v>776</v>
      </c>
      <c r="D396" s="305">
        <v>4381.72</v>
      </c>
      <c r="E396" s="305">
        <v>0</v>
      </c>
      <c r="F396" s="305">
        <v>0</v>
      </c>
      <c r="G396" s="305">
        <v>4381.72</v>
      </c>
      <c r="H396" s="305">
        <v>4381.72</v>
      </c>
      <c r="I396" s="305">
        <v>0</v>
      </c>
      <c r="J396" s="305">
        <v>4381.72</v>
      </c>
      <c r="K396" s="305">
        <v>0</v>
      </c>
      <c r="L396" s="305">
        <v>4381.72</v>
      </c>
      <c r="M396" s="305">
        <v>0</v>
      </c>
      <c r="N396" s="305">
        <v>0</v>
      </c>
      <c r="O396" s="306">
        <v>0</v>
      </c>
    </row>
    <row r="397" spans="1:15">
      <c r="A397" s="312" t="s">
        <v>1514</v>
      </c>
      <c r="B397" s="313" t="s">
        <v>1515</v>
      </c>
      <c r="C397" s="313" t="s">
        <v>776</v>
      </c>
      <c r="D397" s="305">
        <v>11707.7</v>
      </c>
      <c r="E397" s="305">
        <v>0</v>
      </c>
      <c r="F397" s="305">
        <v>0</v>
      </c>
      <c r="G397" s="305">
        <v>11707.7</v>
      </c>
      <c r="H397" s="305">
        <v>14709.4</v>
      </c>
      <c r="I397" s="305">
        <v>0</v>
      </c>
      <c r="J397" s="305">
        <v>14709.4</v>
      </c>
      <c r="K397" s="305">
        <v>0</v>
      </c>
      <c r="L397" s="305">
        <v>14709.4</v>
      </c>
      <c r="M397" s="305">
        <v>0</v>
      </c>
      <c r="N397" s="305">
        <v>0</v>
      </c>
      <c r="O397" s="306">
        <v>0</v>
      </c>
    </row>
    <row r="398" spans="1:15">
      <c r="A398" s="312" t="s">
        <v>1516</v>
      </c>
      <c r="B398" s="313" t="s">
        <v>1517</v>
      </c>
      <c r="C398" s="313" t="s">
        <v>776</v>
      </c>
      <c r="D398" s="305">
        <v>2009.64</v>
      </c>
      <c r="E398" s="305">
        <v>1473.36</v>
      </c>
      <c r="F398" s="305">
        <v>0</v>
      </c>
      <c r="G398" s="305">
        <v>3483</v>
      </c>
      <c r="H398" s="305">
        <v>8928.64</v>
      </c>
      <c r="I398" s="305">
        <v>0</v>
      </c>
      <c r="J398" s="305">
        <v>8928.64</v>
      </c>
      <c r="K398" s="305">
        <v>0</v>
      </c>
      <c r="L398" s="305">
        <v>8928.64</v>
      </c>
      <c r="M398" s="305">
        <v>0</v>
      </c>
      <c r="N398" s="305">
        <v>0</v>
      </c>
      <c r="O398" s="306">
        <v>0</v>
      </c>
    </row>
    <row r="399" spans="1:15">
      <c r="A399" s="312" t="s">
        <v>1518</v>
      </c>
      <c r="B399" s="313" t="s">
        <v>1519</v>
      </c>
      <c r="C399" s="313" t="s">
        <v>776</v>
      </c>
      <c r="D399" s="305">
        <v>1040</v>
      </c>
      <c r="E399" s="305">
        <v>0</v>
      </c>
      <c r="F399" s="305">
        <v>0</v>
      </c>
      <c r="G399" s="305">
        <v>1040</v>
      </c>
      <c r="H399" s="305">
        <v>1040</v>
      </c>
      <c r="I399" s="305">
        <v>0</v>
      </c>
      <c r="J399" s="305">
        <v>1040</v>
      </c>
      <c r="K399" s="305">
        <v>0</v>
      </c>
      <c r="L399" s="305">
        <v>1040</v>
      </c>
      <c r="M399" s="305">
        <v>0</v>
      </c>
      <c r="N399" s="305">
        <v>0</v>
      </c>
      <c r="O399" s="306">
        <v>0</v>
      </c>
    </row>
    <row r="400" spans="1:15">
      <c r="A400" s="312" t="s">
        <v>1520</v>
      </c>
      <c r="B400" s="313" t="s">
        <v>1322</v>
      </c>
      <c r="C400" s="313" t="s">
        <v>776</v>
      </c>
      <c r="D400" s="305">
        <v>3413.1</v>
      </c>
      <c r="E400" s="305">
        <v>-1390</v>
      </c>
      <c r="F400" s="305">
        <v>0</v>
      </c>
      <c r="G400" s="305">
        <v>2023.1</v>
      </c>
      <c r="H400" s="305">
        <v>8794.6299999999992</v>
      </c>
      <c r="I400" s="305">
        <v>0</v>
      </c>
      <c r="J400" s="305">
        <v>8794.6299999999992</v>
      </c>
      <c r="K400" s="305">
        <v>0</v>
      </c>
      <c r="L400" s="305">
        <v>8794.6299999999992</v>
      </c>
      <c r="M400" s="305">
        <v>0</v>
      </c>
      <c r="N400" s="305">
        <v>0</v>
      </c>
      <c r="O400" s="306">
        <v>0</v>
      </c>
    </row>
    <row r="401" spans="1:15">
      <c r="A401" s="312" t="s">
        <v>1521</v>
      </c>
      <c r="B401" s="313" t="s">
        <v>1522</v>
      </c>
      <c r="C401" s="313" t="s">
        <v>776</v>
      </c>
      <c r="D401" s="305">
        <v>35788.32</v>
      </c>
      <c r="E401" s="305">
        <v>0</v>
      </c>
      <c r="F401" s="305">
        <v>0</v>
      </c>
      <c r="G401" s="305">
        <v>35788.32</v>
      </c>
      <c r="H401" s="305">
        <v>35788.32</v>
      </c>
      <c r="I401" s="305">
        <v>0</v>
      </c>
      <c r="J401" s="305">
        <v>35788.32</v>
      </c>
      <c r="K401" s="305">
        <v>0</v>
      </c>
      <c r="L401" s="305">
        <v>35788.32</v>
      </c>
      <c r="M401" s="305">
        <v>0</v>
      </c>
      <c r="N401" s="305">
        <v>0</v>
      </c>
      <c r="O401" s="306">
        <v>0</v>
      </c>
    </row>
    <row r="402" spans="1:15">
      <c r="A402" s="312" t="s">
        <v>1523</v>
      </c>
      <c r="B402" s="313" t="s">
        <v>1524</v>
      </c>
      <c r="C402" s="313" t="s">
        <v>776</v>
      </c>
      <c r="D402" s="305">
        <v>6807.4</v>
      </c>
      <c r="E402" s="305">
        <v>0</v>
      </c>
      <c r="F402" s="305">
        <v>0</v>
      </c>
      <c r="G402" s="305">
        <v>6807.4</v>
      </c>
      <c r="H402" s="305">
        <v>12430.08</v>
      </c>
      <c r="I402" s="305">
        <v>0</v>
      </c>
      <c r="J402" s="305">
        <v>12430.08</v>
      </c>
      <c r="K402" s="305">
        <v>0</v>
      </c>
      <c r="L402" s="305">
        <v>12430.08</v>
      </c>
      <c r="M402" s="305">
        <v>0</v>
      </c>
      <c r="N402" s="305">
        <v>0</v>
      </c>
      <c r="O402" s="306">
        <v>0</v>
      </c>
    </row>
    <row r="403" spans="1:15">
      <c r="A403" s="312" t="s">
        <v>1525</v>
      </c>
      <c r="B403" s="313" t="s">
        <v>1526</v>
      </c>
      <c r="C403" s="313" t="s">
        <v>776</v>
      </c>
      <c r="D403" s="305">
        <v>3856.75</v>
      </c>
      <c r="E403" s="305">
        <v>0</v>
      </c>
      <c r="F403" s="305">
        <v>0</v>
      </c>
      <c r="G403" s="305">
        <v>3856.75</v>
      </c>
      <c r="H403" s="305">
        <v>3856.82</v>
      </c>
      <c r="I403" s="305">
        <v>0</v>
      </c>
      <c r="J403" s="305">
        <v>3856.82</v>
      </c>
      <c r="K403" s="305">
        <v>0</v>
      </c>
      <c r="L403" s="305">
        <v>3856.82</v>
      </c>
      <c r="M403" s="305">
        <v>0</v>
      </c>
      <c r="N403" s="305">
        <v>0</v>
      </c>
      <c r="O403" s="306">
        <v>0</v>
      </c>
    </row>
    <row r="404" spans="1:15">
      <c r="A404" s="312" t="s">
        <v>1527</v>
      </c>
      <c r="B404" s="313" t="s">
        <v>1528</v>
      </c>
      <c r="C404" s="313" t="s">
        <v>776</v>
      </c>
      <c r="D404" s="305">
        <v>42840</v>
      </c>
      <c r="E404" s="305">
        <v>0</v>
      </c>
      <c r="F404" s="305">
        <v>0</v>
      </c>
      <c r="G404" s="305">
        <v>42840</v>
      </c>
      <c r="H404" s="305">
        <v>85680</v>
      </c>
      <c r="I404" s="305">
        <v>0</v>
      </c>
      <c r="J404" s="305">
        <v>85680</v>
      </c>
      <c r="K404" s="305">
        <v>0</v>
      </c>
      <c r="L404" s="305">
        <v>85680</v>
      </c>
      <c r="M404" s="305">
        <v>0</v>
      </c>
      <c r="N404" s="305">
        <v>0</v>
      </c>
      <c r="O404" s="306">
        <v>0</v>
      </c>
    </row>
    <row r="405" spans="1:15">
      <c r="A405" s="312" t="s">
        <v>1529</v>
      </c>
      <c r="B405" s="313" t="s">
        <v>1530</v>
      </c>
      <c r="C405" s="313" t="s">
        <v>776</v>
      </c>
      <c r="D405" s="305">
        <v>33396.839999999997</v>
      </c>
      <c r="E405" s="305">
        <v>0</v>
      </c>
      <c r="F405" s="305">
        <v>0</v>
      </c>
      <c r="G405" s="305">
        <v>33396.839999999997</v>
      </c>
      <c r="H405" s="305">
        <v>66793.679999999993</v>
      </c>
      <c r="I405" s="305">
        <v>0</v>
      </c>
      <c r="J405" s="305">
        <v>66793.679999999993</v>
      </c>
      <c r="K405" s="305">
        <v>0</v>
      </c>
      <c r="L405" s="305">
        <v>66793.679999999993</v>
      </c>
      <c r="M405" s="305">
        <v>0</v>
      </c>
      <c r="N405" s="305">
        <v>0</v>
      </c>
      <c r="O405" s="306">
        <v>0</v>
      </c>
    </row>
    <row r="406" spans="1:15">
      <c r="A406" s="312" t="s">
        <v>1531</v>
      </c>
      <c r="B406" s="313" t="s">
        <v>1482</v>
      </c>
      <c r="C406" s="313" t="s">
        <v>776</v>
      </c>
      <c r="D406" s="305">
        <v>0</v>
      </c>
      <c r="E406" s="305">
        <v>0</v>
      </c>
      <c r="F406" s="305">
        <v>0</v>
      </c>
      <c r="G406" s="305">
        <v>0</v>
      </c>
      <c r="H406" s="305">
        <v>6693.79</v>
      </c>
      <c r="I406" s="305">
        <v>0</v>
      </c>
      <c r="J406" s="305">
        <v>6693.79</v>
      </c>
      <c r="K406" s="305">
        <v>0</v>
      </c>
      <c r="L406" s="305">
        <v>6693.79</v>
      </c>
      <c r="M406" s="305">
        <v>0</v>
      </c>
      <c r="N406" s="305">
        <v>0</v>
      </c>
      <c r="O406" s="306">
        <v>0</v>
      </c>
    </row>
    <row r="407" spans="1:15">
      <c r="A407" s="312" t="s">
        <v>1532</v>
      </c>
      <c r="B407" s="313" t="s">
        <v>1533</v>
      </c>
      <c r="C407" s="313" t="s">
        <v>776</v>
      </c>
      <c r="D407" s="305">
        <v>3609.02</v>
      </c>
      <c r="E407" s="305">
        <v>-1807.04</v>
      </c>
      <c r="F407" s="305">
        <v>0</v>
      </c>
      <c r="G407" s="305">
        <v>1801.98</v>
      </c>
      <c r="H407" s="305">
        <v>3609.02</v>
      </c>
      <c r="I407" s="305">
        <v>0</v>
      </c>
      <c r="J407" s="305">
        <v>3609.02</v>
      </c>
      <c r="K407" s="305">
        <v>0</v>
      </c>
      <c r="L407" s="305">
        <v>3609.02</v>
      </c>
      <c r="M407" s="305">
        <v>0</v>
      </c>
      <c r="N407" s="305">
        <v>0</v>
      </c>
      <c r="O407" s="306">
        <v>0</v>
      </c>
    </row>
    <row r="408" spans="1:15">
      <c r="A408" s="312" t="s">
        <v>1534</v>
      </c>
      <c r="B408" s="313" t="s">
        <v>1535</v>
      </c>
      <c r="C408" s="313" t="s">
        <v>776</v>
      </c>
      <c r="D408" s="305">
        <v>8854.7199999999993</v>
      </c>
      <c r="E408" s="305">
        <v>167.77</v>
      </c>
      <c r="F408" s="305">
        <v>0</v>
      </c>
      <c r="G408" s="305">
        <v>9022.49</v>
      </c>
      <c r="H408" s="305">
        <v>17024.89</v>
      </c>
      <c r="I408" s="305">
        <v>0</v>
      </c>
      <c r="J408" s="305">
        <v>17024.89</v>
      </c>
      <c r="K408" s="305">
        <v>0</v>
      </c>
      <c r="L408" s="305">
        <v>17024.89</v>
      </c>
      <c r="M408" s="305">
        <v>0</v>
      </c>
      <c r="N408" s="305">
        <v>0</v>
      </c>
      <c r="O408" s="306">
        <v>0</v>
      </c>
    </row>
    <row r="409" spans="1:15">
      <c r="A409" s="312" t="s">
        <v>1536</v>
      </c>
      <c r="B409" s="313" t="s">
        <v>1537</v>
      </c>
      <c r="C409" s="313" t="s">
        <v>776</v>
      </c>
      <c r="D409" s="305">
        <v>20043.599999999999</v>
      </c>
      <c r="E409" s="305">
        <v>-3710.9</v>
      </c>
      <c r="F409" s="305">
        <v>0</v>
      </c>
      <c r="G409" s="305">
        <v>16332.7</v>
      </c>
      <c r="H409" s="305">
        <v>31234.98</v>
      </c>
      <c r="I409" s="305">
        <v>0</v>
      </c>
      <c r="J409" s="305">
        <v>31234.98</v>
      </c>
      <c r="K409" s="305">
        <v>0</v>
      </c>
      <c r="L409" s="305">
        <v>31234.98</v>
      </c>
      <c r="M409" s="305">
        <v>0</v>
      </c>
      <c r="N409" s="305">
        <v>0</v>
      </c>
      <c r="O409" s="306">
        <v>0</v>
      </c>
    </row>
    <row r="410" spans="1:15">
      <c r="A410" s="312" t="s">
        <v>1538</v>
      </c>
      <c r="B410" s="313" t="s">
        <v>1539</v>
      </c>
      <c r="C410" s="313" t="s">
        <v>776</v>
      </c>
      <c r="D410" s="305">
        <v>2496</v>
      </c>
      <c r="E410" s="305">
        <v>0</v>
      </c>
      <c r="F410" s="305">
        <v>0</v>
      </c>
      <c r="G410" s="305">
        <v>2496</v>
      </c>
      <c r="H410" s="305">
        <v>3706</v>
      </c>
      <c r="I410" s="305">
        <v>0</v>
      </c>
      <c r="J410" s="305">
        <v>3706</v>
      </c>
      <c r="K410" s="305">
        <v>0</v>
      </c>
      <c r="L410" s="305">
        <v>3706</v>
      </c>
      <c r="M410" s="305">
        <v>0</v>
      </c>
      <c r="N410" s="305">
        <v>0</v>
      </c>
      <c r="O410" s="306">
        <v>0</v>
      </c>
    </row>
    <row r="411" spans="1:15">
      <c r="A411" s="312" t="s">
        <v>1540</v>
      </c>
      <c r="B411" s="313" t="s">
        <v>1340</v>
      </c>
      <c r="C411" s="313" t="s">
        <v>776</v>
      </c>
      <c r="D411" s="305">
        <v>33305</v>
      </c>
      <c r="E411" s="305">
        <v>0</v>
      </c>
      <c r="F411" s="305">
        <v>0</v>
      </c>
      <c r="G411" s="305">
        <v>33305</v>
      </c>
      <c r="H411" s="305">
        <v>33305</v>
      </c>
      <c r="I411" s="305">
        <v>33305</v>
      </c>
      <c r="J411" s="305">
        <v>66610</v>
      </c>
      <c r="K411" s="305">
        <v>0</v>
      </c>
      <c r="L411" s="305">
        <v>66610</v>
      </c>
      <c r="M411" s="305">
        <v>-33988.5</v>
      </c>
      <c r="N411" s="305">
        <v>0</v>
      </c>
      <c r="O411" s="306">
        <v>0</v>
      </c>
    </row>
    <row r="412" spans="1:15">
      <c r="A412" s="312" t="s">
        <v>1541</v>
      </c>
      <c r="B412" s="313" t="s">
        <v>1342</v>
      </c>
      <c r="C412" s="313" t="s">
        <v>776</v>
      </c>
      <c r="D412" s="305">
        <v>1347484</v>
      </c>
      <c r="E412" s="305">
        <v>0</v>
      </c>
      <c r="F412" s="305">
        <v>0</v>
      </c>
      <c r="G412" s="305">
        <v>1347484</v>
      </c>
      <c r="H412" s="305">
        <v>2597564</v>
      </c>
      <c r="I412" s="305">
        <v>0</v>
      </c>
      <c r="J412" s="305">
        <v>2597564</v>
      </c>
      <c r="K412" s="305">
        <v>0</v>
      </c>
      <c r="L412" s="305">
        <v>2597564</v>
      </c>
      <c r="M412" s="305">
        <v>0</v>
      </c>
      <c r="N412" s="305">
        <v>0</v>
      </c>
      <c r="O412" s="306">
        <v>0</v>
      </c>
    </row>
    <row r="413" spans="1:15">
      <c r="A413" s="312" t="s">
        <v>1542</v>
      </c>
      <c r="B413" s="313" t="s">
        <v>1344</v>
      </c>
      <c r="C413" s="313" t="s">
        <v>776</v>
      </c>
      <c r="D413" s="305">
        <v>-100</v>
      </c>
      <c r="E413" s="305">
        <v>100</v>
      </c>
      <c r="F413" s="305">
        <v>0</v>
      </c>
      <c r="G413" s="305">
        <v>0</v>
      </c>
      <c r="H413" s="305">
        <v>560</v>
      </c>
      <c r="I413" s="305">
        <v>0</v>
      </c>
      <c r="J413" s="305">
        <v>560</v>
      </c>
      <c r="K413" s="305">
        <v>0</v>
      </c>
      <c r="L413" s="305">
        <v>560</v>
      </c>
      <c r="M413" s="305">
        <v>0</v>
      </c>
      <c r="N413" s="305">
        <v>0</v>
      </c>
      <c r="O413" s="306">
        <v>0</v>
      </c>
    </row>
    <row r="414" spans="1:15">
      <c r="A414" s="312" t="s">
        <v>1543</v>
      </c>
      <c r="B414" s="313" t="s">
        <v>1346</v>
      </c>
      <c r="C414" s="313" t="s">
        <v>776</v>
      </c>
      <c r="D414" s="305">
        <v>34309</v>
      </c>
      <c r="E414" s="305">
        <v>0</v>
      </c>
      <c r="F414" s="305">
        <v>0</v>
      </c>
      <c r="G414" s="305">
        <v>34309</v>
      </c>
      <c r="H414" s="305">
        <v>65626</v>
      </c>
      <c r="I414" s="305">
        <v>0</v>
      </c>
      <c r="J414" s="305">
        <v>65626</v>
      </c>
      <c r="K414" s="305">
        <v>0</v>
      </c>
      <c r="L414" s="305">
        <v>65626</v>
      </c>
      <c r="M414" s="305">
        <v>0</v>
      </c>
      <c r="N414" s="305">
        <v>0</v>
      </c>
      <c r="O414" s="306">
        <v>0</v>
      </c>
    </row>
    <row r="415" spans="1:15">
      <c r="A415" s="312" t="s">
        <v>1544</v>
      </c>
      <c r="B415" s="313" t="s">
        <v>1348</v>
      </c>
      <c r="C415" s="313" t="s">
        <v>776</v>
      </c>
      <c r="D415" s="305">
        <v>33459.75</v>
      </c>
      <c r="E415" s="305">
        <v>16472.25</v>
      </c>
      <c r="F415" s="305">
        <v>0</v>
      </c>
      <c r="G415" s="305">
        <v>49932</v>
      </c>
      <c r="H415" s="305">
        <v>90176</v>
      </c>
      <c r="I415" s="305">
        <v>0</v>
      </c>
      <c r="J415" s="305">
        <v>90176</v>
      </c>
      <c r="K415" s="305">
        <v>0</v>
      </c>
      <c r="L415" s="305">
        <v>90176</v>
      </c>
      <c r="M415" s="305">
        <v>0</v>
      </c>
      <c r="N415" s="305">
        <v>0</v>
      </c>
      <c r="O415" s="306">
        <v>0</v>
      </c>
    </row>
    <row r="416" spans="1:15">
      <c r="A416" s="312" t="s">
        <v>1545</v>
      </c>
      <c r="B416" s="313" t="s">
        <v>1350</v>
      </c>
      <c r="C416" s="313" t="s">
        <v>776</v>
      </c>
      <c r="D416" s="305">
        <v>97406.37</v>
      </c>
      <c r="E416" s="305">
        <v>170662.02</v>
      </c>
      <c r="F416" s="305">
        <v>0</v>
      </c>
      <c r="G416" s="305">
        <v>268068.39</v>
      </c>
      <c r="H416" s="305">
        <v>176112.14</v>
      </c>
      <c r="I416" s="305">
        <v>159428.26999999999</v>
      </c>
      <c r="J416" s="305">
        <v>335540.40999999997</v>
      </c>
      <c r="K416" s="305">
        <v>0</v>
      </c>
      <c r="L416" s="305">
        <v>335540.40999999997</v>
      </c>
      <c r="M416" s="305">
        <v>0</v>
      </c>
      <c r="N416" s="305">
        <v>0</v>
      </c>
      <c r="O416" s="306">
        <v>0</v>
      </c>
    </row>
    <row r="417" spans="1:15">
      <c r="A417" s="312" t="s">
        <v>1546</v>
      </c>
      <c r="B417" s="313" t="s">
        <v>1352</v>
      </c>
      <c r="C417" s="313" t="s">
        <v>776</v>
      </c>
      <c r="D417" s="305">
        <v>7538.19</v>
      </c>
      <c r="E417" s="305">
        <v>3268.34</v>
      </c>
      <c r="F417" s="305">
        <v>0</v>
      </c>
      <c r="G417" s="305">
        <v>10806.53</v>
      </c>
      <c r="H417" s="305">
        <v>11342.53</v>
      </c>
      <c r="I417" s="305">
        <v>0</v>
      </c>
      <c r="J417" s="305">
        <v>11342.53</v>
      </c>
      <c r="K417" s="305">
        <v>0</v>
      </c>
      <c r="L417" s="305">
        <v>11342.53</v>
      </c>
      <c r="M417" s="305">
        <v>0</v>
      </c>
      <c r="N417" s="305">
        <v>0</v>
      </c>
      <c r="O417" s="306">
        <v>0</v>
      </c>
    </row>
    <row r="418" spans="1:15">
      <c r="A418" s="312" t="s">
        <v>1547</v>
      </c>
      <c r="B418" s="313" t="s">
        <v>1354</v>
      </c>
      <c r="C418" s="313" t="s">
        <v>776</v>
      </c>
      <c r="D418" s="305">
        <v>57368.42</v>
      </c>
      <c r="E418" s="305">
        <v>0</v>
      </c>
      <c r="F418" s="305">
        <v>0</v>
      </c>
      <c r="G418" s="305">
        <v>57368.42</v>
      </c>
      <c r="H418" s="305">
        <v>122222.85</v>
      </c>
      <c r="I418" s="305">
        <v>0</v>
      </c>
      <c r="J418" s="305">
        <v>122222.85</v>
      </c>
      <c r="K418" s="305">
        <v>0</v>
      </c>
      <c r="L418" s="305">
        <v>122222.85</v>
      </c>
      <c r="M418" s="305">
        <v>0</v>
      </c>
      <c r="N418" s="305">
        <v>0</v>
      </c>
      <c r="O418" s="306">
        <v>0</v>
      </c>
    </row>
    <row r="419" spans="1:15">
      <c r="A419" s="312" t="s">
        <v>1548</v>
      </c>
      <c r="B419" s="313" t="s">
        <v>1549</v>
      </c>
      <c r="C419" s="313" t="s">
        <v>776</v>
      </c>
      <c r="D419" s="305">
        <v>32940</v>
      </c>
      <c r="E419" s="305">
        <v>-7704</v>
      </c>
      <c r="F419" s="305">
        <v>0</v>
      </c>
      <c r="G419" s="305">
        <v>25236</v>
      </c>
      <c r="H419" s="305">
        <v>32940</v>
      </c>
      <c r="I419" s="305">
        <v>0</v>
      </c>
      <c r="J419" s="305">
        <v>32940</v>
      </c>
      <c r="K419" s="305">
        <v>0</v>
      </c>
      <c r="L419" s="305">
        <v>32940</v>
      </c>
      <c r="M419" s="305">
        <v>0</v>
      </c>
      <c r="N419" s="305">
        <v>0</v>
      </c>
      <c r="O419" s="306">
        <v>0</v>
      </c>
    </row>
    <row r="420" spans="1:15">
      <c r="A420" s="312" t="s">
        <v>1550</v>
      </c>
      <c r="B420" s="313" t="s">
        <v>1551</v>
      </c>
      <c r="C420" s="313" t="s">
        <v>776</v>
      </c>
      <c r="D420" s="305">
        <v>3200706</v>
      </c>
      <c r="E420" s="305">
        <v>-43082</v>
      </c>
      <c r="F420" s="305">
        <v>0</v>
      </c>
      <c r="G420" s="305">
        <v>3157624</v>
      </c>
      <c r="H420" s="305">
        <v>5685515</v>
      </c>
      <c r="I420" s="305">
        <v>-7950</v>
      </c>
      <c r="J420" s="305">
        <v>5677565</v>
      </c>
      <c r="K420" s="305">
        <v>0</v>
      </c>
      <c r="L420" s="305">
        <v>5677565</v>
      </c>
      <c r="M420" s="305">
        <v>0</v>
      </c>
      <c r="N420" s="305">
        <v>0</v>
      </c>
      <c r="O420" s="306">
        <v>0</v>
      </c>
    </row>
    <row r="421" spans="1:15">
      <c r="A421" s="312" t="s">
        <v>1552</v>
      </c>
      <c r="B421" s="313" t="s">
        <v>1553</v>
      </c>
      <c r="C421" s="313" t="s">
        <v>776</v>
      </c>
      <c r="D421" s="305">
        <v>63618.6</v>
      </c>
      <c r="E421" s="305">
        <v>150</v>
      </c>
      <c r="F421" s="305">
        <v>0</v>
      </c>
      <c r="G421" s="305">
        <v>63768.6</v>
      </c>
      <c r="H421" s="305">
        <v>132633.23000000001</v>
      </c>
      <c r="I421" s="305">
        <v>0</v>
      </c>
      <c r="J421" s="305">
        <v>132633.23000000001</v>
      </c>
      <c r="K421" s="305">
        <v>0</v>
      </c>
      <c r="L421" s="305">
        <v>132633.23000000001</v>
      </c>
      <c r="M421" s="305">
        <v>0</v>
      </c>
      <c r="N421" s="305">
        <v>0</v>
      </c>
      <c r="O421" s="306">
        <v>0</v>
      </c>
    </row>
    <row r="422" spans="1:15">
      <c r="A422" s="312" t="s">
        <v>1554</v>
      </c>
      <c r="B422" s="313" t="s">
        <v>1362</v>
      </c>
      <c r="C422" s="313" t="s">
        <v>776</v>
      </c>
      <c r="D422" s="305">
        <v>12564.93</v>
      </c>
      <c r="E422" s="305">
        <v>-3190</v>
      </c>
      <c r="F422" s="305">
        <v>0</v>
      </c>
      <c r="G422" s="305">
        <v>9374.93</v>
      </c>
      <c r="H422" s="305">
        <v>24658.14</v>
      </c>
      <c r="I422" s="305">
        <v>0</v>
      </c>
      <c r="J422" s="305">
        <v>24658.14</v>
      </c>
      <c r="K422" s="305">
        <v>0</v>
      </c>
      <c r="L422" s="305">
        <v>24658.14</v>
      </c>
      <c r="M422" s="305">
        <v>0</v>
      </c>
      <c r="N422" s="305">
        <v>0</v>
      </c>
      <c r="O422" s="306">
        <v>0</v>
      </c>
    </row>
    <row r="423" spans="1:15">
      <c r="A423" s="312" t="s">
        <v>1555</v>
      </c>
      <c r="B423" s="313" t="s">
        <v>1556</v>
      </c>
      <c r="C423" s="313" t="s">
        <v>776</v>
      </c>
      <c r="D423" s="305">
        <v>425</v>
      </c>
      <c r="E423" s="305">
        <v>0</v>
      </c>
      <c r="F423" s="305">
        <v>0</v>
      </c>
      <c r="G423" s="305">
        <v>425</v>
      </c>
      <c r="H423" s="305">
        <v>425</v>
      </c>
      <c r="I423" s="305">
        <v>0</v>
      </c>
      <c r="J423" s="305">
        <v>425</v>
      </c>
      <c r="K423" s="305">
        <v>0</v>
      </c>
      <c r="L423" s="305">
        <v>425</v>
      </c>
      <c r="M423" s="305">
        <v>0</v>
      </c>
      <c r="N423" s="305">
        <v>0</v>
      </c>
      <c r="O423" s="306">
        <v>0</v>
      </c>
    </row>
    <row r="424" spans="1:15">
      <c r="A424" s="312" t="s">
        <v>1557</v>
      </c>
      <c r="B424" s="313" t="s">
        <v>1366</v>
      </c>
      <c r="C424" s="313" t="s">
        <v>776</v>
      </c>
      <c r="D424" s="305">
        <v>36043.29</v>
      </c>
      <c r="E424" s="305">
        <v>0</v>
      </c>
      <c r="F424" s="305">
        <v>0</v>
      </c>
      <c r="G424" s="305">
        <v>36043.29</v>
      </c>
      <c r="H424" s="305">
        <v>54978.9</v>
      </c>
      <c r="I424" s="305">
        <v>0</v>
      </c>
      <c r="J424" s="305">
        <v>54978.9</v>
      </c>
      <c r="K424" s="305">
        <v>0</v>
      </c>
      <c r="L424" s="305">
        <v>54978.9</v>
      </c>
      <c r="M424" s="305">
        <v>0</v>
      </c>
      <c r="N424" s="305">
        <v>0</v>
      </c>
      <c r="O424" s="306">
        <v>0</v>
      </c>
    </row>
    <row r="425" spans="1:15">
      <c r="A425" s="312" t="s">
        <v>1558</v>
      </c>
      <c r="B425" s="313" t="s">
        <v>1370</v>
      </c>
      <c r="C425" s="313" t="s">
        <v>776</v>
      </c>
      <c r="D425" s="305">
        <v>0.01</v>
      </c>
      <c r="E425" s="305">
        <v>0</v>
      </c>
      <c r="F425" s="305">
        <v>0</v>
      </c>
      <c r="G425" s="305">
        <v>0.01</v>
      </c>
      <c r="H425" s="305">
        <v>4280.01</v>
      </c>
      <c r="I425" s="305">
        <v>0</v>
      </c>
      <c r="J425" s="305">
        <v>4280.01</v>
      </c>
      <c r="K425" s="305">
        <v>0</v>
      </c>
      <c r="L425" s="305">
        <v>4280.01</v>
      </c>
      <c r="M425" s="305">
        <v>0</v>
      </c>
      <c r="N425" s="305">
        <v>0</v>
      </c>
      <c r="O425" s="306">
        <v>0</v>
      </c>
    </row>
    <row r="426" spans="1:15">
      <c r="A426" s="312" t="s">
        <v>1559</v>
      </c>
      <c r="B426" s="313" t="s">
        <v>1560</v>
      </c>
      <c r="C426" s="313" t="s">
        <v>776</v>
      </c>
      <c r="D426" s="305">
        <v>43953.22</v>
      </c>
      <c r="E426" s="305">
        <v>0</v>
      </c>
      <c r="F426" s="305">
        <v>0</v>
      </c>
      <c r="G426" s="305">
        <v>43953.22</v>
      </c>
      <c r="H426" s="305">
        <v>86793.22</v>
      </c>
      <c r="I426" s="305">
        <v>0</v>
      </c>
      <c r="J426" s="305">
        <v>86793.22</v>
      </c>
      <c r="K426" s="305">
        <v>0</v>
      </c>
      <c r="L426" s="305">
        <v>86793.22</v>
      </c>
      <c r="M426" s="305">
        <v>0</v>
      </c>
      <c r="N426" s="305">
        <v>0</v>
      </c>
      <c r="O426" s="306">
        <v>0</v>
      </c>
    </row>
    <row r="427" spans="1:15">
      <c r="A427" s="312" t="s">
        <v>1561</v>
      </c>
      <c r="B427" s="313" t="s">
        <v>1562</v>
      </c>
      <c r="C427" s="313" t="s">
        <v>776</v>
      </c>
      <c r="D427" s="305">
        <v>32283.62</v>
      </c>
      <c r="E427" s="305">
        <v>0</v>
      </c>
      <c r="F427" s="305">
        <v>0</v>
      </c>
      <c r="G427" s="305">
        <v>32283.62</v>
      </c>
      <c r="H427" s="305">
        <v>65680.460000000006</v>
      </c>
      <c r="I427" s="305">
        <v>0</v>
      </c>
      <c r="J427" s="305">
        <v>65680.460000000006</v>
      </c>
      <c r="K427" s="305">
        <v>0</v>
      </c>
      <c r="L427" s="305">
        <v>65680.460000000006</v>
      </c>
      <c r="M427" s="305">
        <v>0</v>
      </c>
      <c r="N427" s="305">
        <v>0</v>
      </c>
      <c r="O427" s="306">
        <v>0</v>
      </c>
    </row>
    <row r="428" spans="1:15">
      <c r="A428" s="312" t="s">
        <v>1563</v>
      </c>
      <c r="B428" s="313" t="s">
        <v>1564</v>
      </c>
      <c r="C428" s="313" t="s">
        <v>776</v>
      </c>
      <c r="D428" s="305">
        <v>11060</v>
      </c>
      <c r="E428" s="305">
        <v>0</v>
      </c>
      <c r="F428" s="305">
        <v>0</v>
      </c>
      <c r="G428" s="305">
        <v>11060</v>
      </c>
      <c r="H428" s="305">
        <v>94151.79</v>
      </c>
      <c r="I428" s="305">
        <v>0</v>
      </c>
      <c r="J428" s="305">
        <v>94151.79</v>
      </c>
      <c r="K428" s="305">
        <v>0</v>
      </c>
      <c r="L428" s="305">
        <v>94151.79</v>
      </c>
      <c r="M428" s="305">
        <v>0</v>
      </c>
      <c r="N428" s="305">
        <v>0</v>
      </c>
      <c r="O428" s="306">
        <v>0</v>
      </c>
    </row>
    <row r="429" spans="1:15">
      <c r="A429" s="312" t="s">
        <v>1565</v>
      </c>
      <c r="B429" s="313" t="s">
        <v>1368</v>
      </c>
      <c r="C429" s="313" t="s">
        <v>776</v>
      </c>
      <c r="D429" s="305">
        <v>32374.74</v>
      </c>
      <c r="E429" s="305">
        <v>0</v>
      </c>
      <c r="F429" s="305">
        <v>0</v>
      </c>
      <c r="G429" s="305">
        <v>32374.74</v>
      </c>
      <c r="H429" s="305">
        <v>130907.46</v>
      </c>
      <c r="I429" s="305">
        <v>0</v>
      </c>
      <c r="J429" s="305">
        <v>130907.46</v>
      </c>
      <c r="K429" s="305">
        <v>0</v>
      </c>
      <c r="L429" s="305">
        <v>130907.46</v>
      </c>
      <c r="M429" s="305">
        <v>0</v>
      </c>
      <c r="N429" s="305">
        <v>0</v>
      </c>
      <c r="O429" s="306">
        <v>0</v>
      </c>
    </row>
    <row r="430" spans="1:15">
      <c r="A430" s="312" t="s">
        <v>1566</v>
      </c>
      <c r="B430" s="313" t="s">
        <v>1567</v>
      </c>
      <c r="C430" s="313" t="s">
        <v>776</v>
      </c>
      <c r="D430" s="305">
        <v>540085</v>
      </c>
      <c r="E430" s="305">
        <v>126781.45</v>
      </c>
      <c r="F430" s="305">
        <v>0</v>
      </c>
      <c r="G430" s="305">
        <v>666866.44999999995</v>
      </c>
      <c r="H430" s="305">
        <v>719167.56</v>
      </c>
      <c r="I430" s="305">
        <v>126381.45</v>
      </c>
      <c r="J430" s="305">
        <v>845549.01</v>
      </c>
      <c r="K430" s="305">
        <v>0</v>
      </c>
      <c r="L430" s="305">
        <v>845549.01</v>
      </c>
      <c r="M430" s="305">
        <v>0</v>
      </c>
      <c r="N430" s="305">
        <v>0</v>
      </c>
      <c r="O430" s="306">
        <v>0</v>
      </c>
    </row>
    <row r="431" spans="1:15">
      <c r="A431" s="312" t="s">
        <v>1568</v>
      </c>
      <c r="B431" s="313" t="s">
        <v>1390</v>
      </c>
      <c r="C431" s="313" t="s">
        <v>776</v>
      </c>
      <c r="D431" s="305">
        <v>-11998</v>
      </c>
      <c r="E431" s="305">
        <v>0</v>
      </c>
      <c r="F431" s="305">
        <v>0</v>
      </c>
      <c r="G431" s="305">
        <v>-11998</v>
      </c>
      <c r="H431" s="305">
        <v>34509.67</v>
      </c>
      <c r="I431" s="305">
        <v>0</v>
      </c>
      <c r="J431" s="305">
        <v>34509.67</v>
      </c>
      <c r="K431" s="305">
        <v>0</v>
      </c>
      <c r="L431" s="305">
        <v>34509.67</v>
      </c>
      <c r="M431" s="305">
        <v>0</v>
      </c>
      <c r="N431" s="305">
        <v>0</v>
      </c>
      <c r="O431" s="306">
        <v>0</v>
      </c>
    </row>
    <row r="432" spans="1:15">
      <c r="A432" s="312" t="s">
        <v>1569</v>
      </c>
      <c r="B432" s="313" t="s">
        <v>1392</v>
      </c>
      <c r="C432" s="313" t="s">
        <v>776</v>
      </c>
      <c r="D432" s="305">
        <v>3773189.08</v>
      </c>
      <c r="E432" s="305">
        <v>117015.02</v>
      </c>
      <c r="F432" s="305">
        <v>0</v>
      </c>
      <c r="G432" s="305">
        <v>3890204.1</v>
      </c>
      <c r="H432" s="305">
        <v>9029174.3699999992</v>
      </c>
      <c r="I432" s="305">
        <v>3424.02</v>
      </c>
      <c r="J432" s="305">
        <v>9032598.3900000006</v>
      </c>
      <c r="K432" s="305">
        <v>0</v>
      </c>
      <c r="L432" s="305">
        <v>9032598.3900000006</v>
      </c>
      <c r="M432" s="305">
        <v>0</v>
      </c>
      <c r="N432" s="305">
        <v>0</v>
      </c>
      <c r="O432" s="306">
        <v>0</v>
      </c>
    </row>
    <row r="433" spans="1:15">
      <c r="A433" s="312" t="s">
        <v>1570</v>
      </c>
      <c r="B433" s="313" t="s">
        <v>1394</v>
      </c>
      <c r="C433" s="313" t="s">
        <v>776</v>
      </c>
      <c r="D433" s="305">
        <v>331549</v>
      </c>
      <c r="E433" s="305">
        <v>0</v>
      </c>
      <c r="F433" s="305">
        <v>0</v>
      </c>
      <c r="G433" s="305">
        <v>331549</v>
      </c>
      <c r="H433" s="305">
        <v>331549</v>
      </c>
      <c r="I433" s="305">
        <v>0</v>
      </c>
      <c r="J433" s="305">
        <v>331549</v>
      </c>
      <c r="K433" s="305">
        <v>0</v>
      </c>
      <c r="L433" s="305">
        <v>331549</v>
      </c>
      <c r="M433" s="305">
        <v>0</v>
      </c>
      <c r="N433" s="305">
        <v>0</v>
      </c>
      <c r="O433" s="306">
        <v>0</v>
      </c>
    </row>
    <row r="434" spans="1:15">
      <c r="A434" s="312" t="s">
        <v>1571</v>
      </c>
      <c r="B434" s="313" t="s">
        <v>1396</v>
      </c>
      <c r="C434" s="313" t="s">
        <v>776</v>
      </c>
      <c r="D434" s="305">
        <v>841631.94</v>
      </c>
      <c r="E434" s="305">
        <v>93594</v>
      </c>
      <c r="F434" s="305">
        <v>-200840</v>
      </c>
      <c r="G434" s="305">
        <v>734385.94</v>
      </c>
      <c r="H434" s="305">
        <v>2068720.59</v>
      </c>
      <c r="I434" s="305">
        <v>61394</v>
      </c>
      <c r="J434" s="305">
        <v>2130114.59</v>
      </c>
      <c r="K434" s="305">
        <v>-410009</v>
      </c>
      <c r="L434" s="305">
        <v>1720105.59</v>
      </c>
      <c r="M434" s="305">
        <v>0</v>
      </c>
      <c r="N434" s="305">
        <v>0</v>
      </c>
      <c r="O434" s="306">
        <v>0</v>
      </c>
    </row>
    <row r="435" spans="1:15">
      <c r="A435" s="312" t="s">
        <v>1572</v>
      </c>
      <c r="B435" s="313" t="s">
        <v>1398</v>
      </c>
      <c r="C435" s="313" t="s">
        <v>776</v>
      </c>
      <c r="D435" s="305">
        <v>543097.98</v>
      </c>
      <c r="E435" s="305">
        <v>0</v>
      </c>
      <c r="F435" s="305">
        <v>0</v>
      </c>
      <c r="G435" s="305">
        <v>543097.98</v>
      </c>
      <c r="H435" s="305">
        <v>826568.03</v>
      </c>
      <c r="I435" s="305">
        <v>0</v>
      </c>
      <c r="J435" s="305">
        <v>826568.03</v>
      </c>
      <c r="K435" s="305">
        <v>0</v>
      </c>
      <c r="L435" s="305">
        <v>826568.03</v>
      </c>
      <c r="M435" s="305">
        <v>0</v>
      </c>
      <c r="N435" s="305">
        <v>0</v>
      </c>
      <c r="O435" s="306">
        <v>0</v>
      </c>
    </row>
    <row r="436" spans="1:15">
      <c r="A436" s="312" t="s">
        <v>1573</v>
      </c>
      <c r="B436" s="313" t="s">
        <v>1400</v>
      </c>
      <c r="C436" s="313" t="s">
        <v>776</v>
      </c>
      <c r="D436" s="305">
        <v>1211349.03</v>
      </c>
      <c r="E436" s="305">
        <v>-98646.15</v>
      </c>
      <c r="F436" s="305">
        <v>0</v>
      </c>
      <c r="G436" s="305">
        <v>1112702.8799999999</v>
      </c>
      <c r="H436" s="305">
        <v>2220205.1800000002</v>
      </c>
      <c r="I436" s="305">
        <v>0</v>
      </c>
      <c r="J436" s="305">
        <v>2220205.1800000002</v>
      </c>
      <c r="K436" s="305">
        <v>0</v>
      </c>
      <c r="L436" s="305">
        <v>2220205.1800000002</v>
      </c>
      <c r="M436" s="305">
        <v>0</v>
      </c>
      <c r="N436" s="305">
        <v>0</v>
      </c>
      <c r="O436" s="306">
        <v>0</v>
      </c>
    </row>
    <row r="437" spans="1:15">
      <c r="A437" s="312" t="s">
        <v>1574</v>
      </c>
      <c r="B437" s="313" t="s">
        <v>1408</v>
      </c>
      <c r="C437" s="313" t="s">
        <v>776</v>
      </c>
      <c r="D437" s="305">
        <v>86335</v>
      </c>
      <c r="E437" s="305">
        <v>-4899</v>
      </c>
      <c r="F437" s="305">
        <v>0</v>
      </c>
      <c r="G437" s="305">
        <v>81436</v>
      </c>
      <c r="H437" s="305">
        <v>150165.67000000001</v>
      </c>
      <c r="I437" s="305">
        <v>0</v>
      </c>
      <c r="J437" s="305">
        <v>150165.67000000001</v>
      </c>
      <c r="K437" s="305">
        <v>0</v>
      </c>
      <c r="L437" s="305">
        <v>150165.67000000001</v>
      </c>
      <c r="M437" s="305">
        <v>0</v>
      </c>
      <c r="N437" s="305">
        <v>0</v>
      </c>
      <c r="O437" s="306">
        <v>0</v>
      </c>
    </row>
    <row r="438" spans="1:15">
      <c r="A438" s="312" t="s">
        <v>1575</v>
      </c>
      <c r="B438" s="313" t="s">
        <v>1576</v>
      </c>
      <c r="C438" s="313" t="s">
        <v>776</v>
      </c>
      <c r="D438" s="305">
        <v>13920</v>
      </c>
      <c r="E438" s="305">
        <v>0</v>
      </c>
      <c r="F438" s="305">
        <v>0</v>
      </c>
      <c r="G438" s="305">
        <v>13920</v>
      </c>
      <c r="H438" s="305">
        <v>13920</v>
      </c>
      <c r="I438" s="305">
        <v>0</v>
      </c>
      <c r="J438" s="305">
        <v>13920</v>
      </c>
      <c r="K438" s="305">
        <v>0</v>
      </c>
      <c r="L438" s="305">
        <v>13920</v>
      </c>
      <c r="M438" s="305">
        <v>0</v>
      </c>
      <c r="N438" s="305">
        <v>0</v>
      </c>
      <c r="O438" s="306">
        <v>0</v>
      </c>
    </row>
    <row r="439" spans="1:15">
      <c r="A439" s="312" t="s">
        <v>1577</v>
      </c>
      <c r="B439" s="313" t="s">
        <v>1578</v>
      </c>
      <c r="C439" s="313" t="s">
        <v>776</v>
      </c>
      <c r="D439" s="305">
        <v>4115.88</v>
      </c>
      <c r="E439" s="305">
        <v>0</v>
      </c>
      <c r="F439" s="305">
        <v>0</v>
      </c>
      <c r="G439" s="305">
        <v>4115.88</v>
      </c>
      <c r="H439" s="305">
        <v>4115.88</v>
      </c>
      <c r="I439" s="305">
        <v>0</v>
      </c>
      <c r="J439" s="305">
        <v>4115.88</v>
      </c>
      <c r="K439" s="305">
        <v>0</v>
      </c>
      <c r="L439" s="305">
        <v>4115.88</v>
      </c>
      <c r="M439" s="305">
        <v>0</v>
      </c>
      <c r="N439" s="305">
        <v>0</v>
      </c>
      <c r="O439" s="306">
        <v>0</v>
      </c>
    </row>
    <row r="440" spans="1:15">
      <c r="A440" s="312" t="s">
        <v>1579</v>
      </c>
      <c r="B440" s="313" t="s">
        <v>1580</v>
      </c>
      <c r="C440" s="313" t="s">
        <v>776</v>
      </c>
      <c r="D440" s="305">
        <v>4996.1099999999997</v>
      </c>
      <c r="E440" s="305">
        <v>-1807.04</v>
      </c>
      <c r="F440" s="305">
        <v>0</v>
      </c>
      <c r="G440" s="305">
        <v>3189.07</v>
      </c>
      <c r="H440" s="305">
        <v>7071.06</v>
      </c>
      <c r="I440" s="305">
        <v>0</v>
      </c>
      <c r="J440" s="305">
        <v>7071.06</v>
      </c>
      <c r="K440" s="305">
        <v>0</v>
      </c>
      <c r="L440" s="305">
        <v>7071.06</v>
      </c>
      <c r="M440" s="305">
        <v>0</v>
      </c>
      <c r="N440" s="305">
        <v>0</v>
      </c>
      <c r="O440" s="306">
        <v>0</v>
      </c>
    </row>
    <row r="441" spans="1:15">
      <c r="A441" s="312" t="s">
        <v>1581</v>
      </c>
      <c r="B441" s="313" t="s">
        <v>1374</v>
      </c>
      <c r="C441" s="313" t="s">
        <v>776</v>
      </c>
      <c r="D441" s="305">
        <v>-126283.5</v>
      </c>
      <c r="E441" s="305">
        <v>20740.28</v>
      </c>
      <c r="F441" s="305">
        <v>0</v>
      </c>
      <c r="G441" s="305">
        <v>-105543.22</v>
      </c>
      <c r="H441" s="305">
        <v>19481.939999999999</v>
      </c>
      <c r="I441" s="305">
        <v>0</v>
      </c>
      <c r="J441" s="305">
        <v>19481.939999999999</v>
      </c>
      <c r="K441" s="305">
        <v>0</v>
      </c>
      <c r="L441" s="305">
        <v>19481.939999999999</v>
      </c>
      <c r="M441" s="305">
        <v>0</v>
      </c>
      <c r="N441" s="305">
        <v>0</v>
      </c>
      <c r="O441" s="306">
        <v>0</v>
      </c>
    </row>
    <row r="442" spans="1:15">
      <c r="A442" s="312" t="s">
        <v>1582</v>
      </c>
      <c r="B442" s="313" t="s">
        <v>1376</v>
      </c>
      <c r="C442" s="313" t="s">
        <v>776</v>
      </c>
      <c r="D442" s="305">
        <v>20043.599999999999</v>
      </c>
      <c r="E442" s="305">
        <v>-3710.9</v>
      </c>
      <c r="F442" s="305">
        <v>0</v>
      </c>
      <c r="G442" s="305">
        <v>16332.7</v>
      </c>
      <c r="H442" s="305">
        <v>31234.98</v>
      </c>
      <c r="I442" s="305">
        <v>0</v>
      </c>
      <c r="J442" s="305">
        <v>31234.98</v>
      </c>
      <c r="K442" s="305">
        <v>0</v>
      </c>
      <c r="L442" s="305">
        <v>31234.98</v>
      </c>
      <c r="M442" s="305">
        <v>0</v>
      </c>
      <c r="N442" s="305">
        <v>0</v>
      </c>
      <c r="O442" s="306">
        <v>0</v>
      </c>
    </row>
    <row r="443" spans="1:15">
      <c r="A443" s="312" t="s">
        <v>1583</v>
      </c>
      <c r="B443" s="313" t="s">
        <v>1584</v>
      </c>
      <c r="C443" s="313" t="s">
        <v>776</v>
      </c>
      <c r="D443" s="305">
        <v>6189.67</v>
      </c>
      <c r="E443" s="305">
        <v>0</v>
      </c>
      <c r="F443" s="305">
        <v>0</v>
      </c>
      <c r="G443" s="305">
        <v>6189.67</v>
      </c>
      <c r="H443" s="305">
        <v>9767.67</v>
      </c>
      <c r="I443" s="305">
        <v>0</v>
      </c>
      <c r="J443" s="305">
        <v>9767.67</v>
      </c>
      <c r="K443" s="305">
        <v>0</v>
      </c>
      <c r="L443" s="305">
        <v>9767.67</v>
      </c>
      <c r="M443" s="305">
        <v>0</v>
      </c>
      <c r="N443" s="305">
        <v>0</v>
      </c>
      <c r="O443" s="306">
        <v>0</v>
      </c>
    </row>
    <row r="444" spans="1:15">
      <c r="A444" s="312" t="s">
        <v>1585</v>
      </c>
      <c r="B444" s="313" t="s">
        <v>1586</v>
      </c>
      <c r="C444" s="313" t="s">
        <v>776</v>
      </c>
      <c r="D444" s="305">
        <v>176550</v>
      </c>
      <c r="E444" s="305">
        <v>914459.09</v>
      </c>
      <c r="F444" s="305">
        <v>0</v>
      </c>
      <c r="G444" s="305">
        <v>1091009.0900000001</v>
      </c>
      <c r="H444" s="305">
        <v>176550</v>
      </c>
      <c r="I444" s="305">
        <v>914459.09</v>
      </c>
      <c r="J444" s="305">
        <v>1091009.0900000001</v>
      </c>
      <c r="K444" s="305">
        <v>0</v>
      </c>
      <c r="L444" s="305">
        <v>1091009.0900000001</v>
      </c>
      <c r="M444" s="305">
        <v>0</v>
      </c>
      <c r="N444" s="305">
        <v>0</v>
      </c>
      <c r="O444" s="306">
        <v>0</v>
      </c>
    </row>
    <row r="445" spans="1:15">
      <c r="A445" s="312" t="s">
        <v>1587</v>
      </c>
      <c r="B445" s="313" t="s">
        <v>1588</v>
      </c>
      <c r="C445" s="313" t="s">
        <v>776</v>
      </c>
      <c r="D445" s="305">
        <v>63221.32</v>
      </c>
      <c r="E445" s="305">
        <v>0</v>
      </c>
      <c r="F445" s="305">
        <v>0</v>
      </c>
      <c r="G445" s="305">
        <v>63221.32</v>
      </c>
      <c r="H445" s="305">
        <v>63221.32</v>
      </c>
      <c r="I445" s="305">
        <v>63221.32</v>
      </c>
      <c r="J445" s="305">
        <v>126442.64</v>
      </c>
      <c r="K445" s="305">
        <v>0</v>
      </c>
      <c r="L445" s="305">
        <v>126442.64</v>
      </c>
      <c r="M445" s="305">
        <v>-2809</v>
      </c>
      <c r="N445" s="305">
        <v>0</v>
      </c>
      <c r="O445" s="306">
        <v>0</v>
      </c>
    </row>
    <row r="446" spans="1:15">
      <c r="A446" s="312" t="s">
        <v>1589</v>
      </c>
      <c r="B446" s="313" t="s">
        <v>1590</v>
      </c>
      <c r="C446" s="313" t="s">
        <v>776</v>
      </c>
      <c r="D446" s="305">
        <v>19176.16</v>
      </c>
      <c r="E446" s="305">
        <v>0</v>
      </c>
      <c r="F446" s="305">
        <v>0</v>
      </c>
      <c r="G446" s="305">
        <v>19176.16</v>
      </c>
      <c r="H446" s="305">
        <v>19176.16</v>
      </c>
      <c r="I446" s="305">
        <v>0</v>
      </c>
      <c r="J446" s="305">
        <v>19176.16</v>
      </c>
      <c r="K446" s="305">
        <v>0</v>
      </c>
      <c r="L446" s="305">
        <v>19176.16</v>
      </c>
      <c r="M446" s="305">
        <v>0</v>
      </c>
      <c r="N446" s="305">
        <v>0</v>
      </c>
      <c r="O446" s="306">
        <v>0</v>
      </c>
    </row>
    <row r="447" spans="1:15">
      <c r="A447" s="312" t="s">
        <v>1591</v>
      </c>
      <c r="B447" s="313" t="s">
        <v>1592</v>
      </c>
      <c r="C447" s="313" t="s">
        <v>776</v>
      </c>
      <c r="D447" s="305">
        <v>251884.38</v>
      </c>
      <c r="E447" s="305">
        <v>0</v>
      </c>
      <c r="F447" s="305">
        <v>0</v>
      </c>
      <c r="G447" s="305">
        <v>251884.38</v>
      </c>
      <c r="H447" s="305">
        <v>251884.38</v>
      </c>
      <c r="I447" s="305">
        <v>0</v>
      </c>
      <c r="J447" s="305">
        <v>251884.38</v>
      </c>
      <c r="K447" s="305">
        <v>0</v>
      </c>
      <c r="L447" s="305">
        <v>251884.38</v>
      </c>
      <c r="M447" s="305">
        <v>0</v>
      </c>
      <c r="N447" s="305">
        <v>0</v>
      </c>
      <c r="O447" s="306">
        <v>0</v>
      </c>
    </row>
    <row r="448" spans="1:15">
      <c r="A448" s="312" t="s">
        <v>1593</v>
      </c>
      <c r="B448" s="313" t="s">
        <v>1426</v>
      </c>
      <c r="C448" s="313" t="s">
        <v>776</v>
      </c>
      <c r="D448" s="305">
        <v>1649159</v>
      </c>
      <c r="E448" s="305">
        <v>0</v>
      </c>
      <c r="F448" s="305">
        <v>0</v>
      </c>
      <c r="G448" s="305">
        <v>1649159</v>
      </c>
      <c r="H448" s="305">
        <v>3527627</v>
      </c>
      <c r="I448" s="305">
        <v>0</v>
      </c>
      <c r="J448" s="305">
        <v>3527627</v>
      </c>
      <c r="K448" s="305">
        <v>0</v>
      </c>
      <c r="L448" s="305">
        <v>3527627</v>
      </c>
      <c r="M448" s="305">
        <v>0</v>
      </c>
      <c r="N448" s="305">
        <v>0</v>
      </c>
      <c r="O448" s="306">
        <v>0</v>
      </c>
    </row>
    <row r="449" spans="1:15">
      <c r="A449" s="312" t="s">
        <v>1594</v>
      </c>
      <c r="B449" s="313" t="s">
        <v>1428</v>
      </c>
      <c r="C449" s="313" t="s">
        <v>776</v>
      </c>
      <c r="D449" s="305">
        <v>32238</v>
      </c>
      <c r="E449" s="305">
        <v>2680</v>
      </c>
      <c r="F449" s="305">
        <v>0</v>
      </c>
      <c r="G449" s="305">
        <v>34918</v>
      </c>
      <c r="H449" s="305">
        <v>42385.53</v>
      </c>
      <c r="I449" s="305">
        <v>0</v>
      </c>
      <c r="J449" s="305">
        <v>42385.53</v>
      </c>
      <c r="K449" s="305">
        <v>0</v>
      </c>
      <c r="L449" s="305">
        <v>42385.53</v>
      </c>
      <c r="M449" s="305">
        <v>0</v>
      </c>
      <c r="N449" s="305">
        <v>0</v>
      </c>
      <c r="O449" s="306">
        <v>0</v>
      </c>
    </row>
    <row r="450" spans="1:15">
      <c r="A450" s="312" t="s">
        <v>1595</v>
      </c>
      <c r="B450" s="313" t="s">
        <v>1430</v>
      </c>
      <c r="C450" s="313" t="s">
        <v>776</v>
      </c>
      <c r="D450" s="305">
        <v>28699</v>
      </c>
      <c r="E450" s="305">
        <v>1201</v>
      </c>
      <c r="F450" s="305">
        <v>0</v>
      </c>
      <c r="G450" s="305">
        <v>29900</v>
      </c>
      <c r="H450" s="305">
        <v>65103</v>
      </c>
      <c r="I450" s="305">
        <v>0</v>
      </c>
      <c r="J450" s="305">
        <v>65103</v>
      </c>
      <c r="K450" s="305">
        <v>0</v>
      </c>
      <c r="L450" s="305">
        <v>65103</v>
      </c>
      <c r="M450" s="305">
        <v>0</v>
      </c>
      <c r="N450" s="305">
        <v>0</v>
      </c>
      <c r="O450" s="306">
        <v>0</v>
      </c>
    </row>
    <row r="451" spans="1:15">
      <c r="A451" s="312" t="s">
        <v>1596</v>
      </c>
      <c r="B451" s="313" t="s">
        <v>1432</v>
      </c>
      <c r="C451" s="313" t="s">
        <v>776</v>
      </c>
      <c r="D451" s="305">
        <v>58780.3</v>
      </c>
      <c r="E451" s="305">
        <v>7978.2</v>
      </c>
      <c r="F451" s="305">
        <v>0</v>
      </c>
      <c r="G451" s="305">
        <v>66758.5</v>
      </c>
      <c r="H451" s="305">
        <v>107517.78</v>
      </c>
      <c r="I451" s="305">
        <v>0</v>
      </c>
      <c r="J451" s="305">
        <v>107517.78</v>
      </c>
      <c r="K451" s="305">
        <v>0</v>
      </c>
      <c r="L451" s="305">
        <v>107517.78</v>
      </c>
      <c r="M451" s="305">
        <v>0</v>
      </c>
      <c r="N451" s="305">
        <v>0</v>
      </c>
      <c r="O451" s="306">
        <v>0</v>
      </c>
    </row>
    <row r="452" spans="1:15">
      <c r="A452" s="312" t="s">
        <v>1597</v>
      </c>
      <c r="B452" s="313" t="s">
        <v>1434</v>
      </c>
      <c r="C452" s="313" t="s">
        <v>776</v>
      </c>
      <c r="D452" s="305">
        <v>31991.4</v>
      </c>
      <c r="E452" s="305">
        <v>0</v>
      </c>
      <c r="F452" s="305">
        <v>0</v>
      </c>
      <c r="G452" s="305">
        <v>31991.4</v>
      </c>
      <c r="H452" s="305">
        <v>63423.839999999997</v>
      </c>
      <c r="I452" s="305">
        <v>0</v>
      </c>
      <c r="J452" s="305">
        <v>63423.839999999997</v>
      </c>
      <c r="K452" s="305">
        <v>0</v>
      </c>
      <c r="L452" s="305">
        <v>63423.839999999997</v>
      </c>
      <c r="M452" s="305">
        <v>0</v>
      </c>
      <c r="N452" s="305">
        <v>0</v>
      </c>
      <c r="O452" s="306">
        <v>0</v>
      </c>
    </row>
    <row r="453" spans="1:15">
      <c r="A453" s="312" t="s">
        <v>1598</v>
      </c>
      <c r="B453" s="313" t="s">
        <v>1436</v>
      </c>
      <c r="C453" s="313" t="s">
        <v>776</v>
      </c>
      <c r="D453" s="305">
        <v>21979.41</v>
      </c>
      <c r="E453" s="305">
        <v>0</v>
      </c>
      <c r="F453" s="305">
        <v>0</v>
      </c>
      <c r="G453" s="305">
        <v>21979.41</v>
      </c>
      <c r="H453" s="305">
        <v>24860.17</v>
      </c>
      <c r="I453" s="305">
        <v>0</v>
      </c>
      <c r="J453" s="305">
        <v>24860.17</v>
      </c>
      <c r="K453" s="305">
        <v>0</v>
      </c>
      <c r="L453" s="305">
        <v>24860.17</v>
      </c>
      <c r="M453" s="305">
        <v>0</v>
      </c>
      <c r="N453" s="305">
        <v>0</v>
      </c>
      <c r="O453" s="306">
        <v>0</v>
      </c>
    </row>
    <row r="454" spans="1:15">
      <c r="A454" s="312" t="s">
        <v>1599</v>
      </c>
      <c r="B454" s="313" t="s">
        <v>1438</v>
      </c>
      <c r="C454" s="313" t="s">
        <v>776</v>
      </c>
      <c r="D454" s="305">
        <v>209664.5</v>
      </c>
      <c r="E454" s="305">
        <v>-3979</v>
      </c>
      <c r="F454" s="305">
        <v>0</v>
      </c>
      <c r="G454" s="305">
        <v>205685.5</v>
      </c>
      <c r="H454" s="305">
        <v>241606.75</v>
      </c>
      <c r="I454" s="305">
        <v>0</v>
      </c>
      <c r="J454" s="305">
        <v>241606.75</v>
      </c>
      <c r="K454" s="305">
        <v>0</v>
      </c>
      <c r="L454" s="305">
        <v>241606.75</v>
      </c>
      <c r="M454" s="305">
        <v>0</v>
      </c>
      <c r="N454" s="305">
        <v>0</v>
      </c>
      <c r="O454" s="306">
        <v>0</v>
      </c>
    </row>
    <row r="455" spans="1:15">
      <c r="A455" s="312" t="s">
        <v>1600</v>
      </c>
      <c r="B455" s="313" t="s">
        <v>1601</v>
      </c>
      <c r="C455" s="313" t="s">
        <v>776</v>
      </c>
      <c r="D455" s="305">
        <v>7367</v>
      </c>
      <c r="E455" s="305">
        <v>-2043</v>
      </c>
      <c r="F455" s="305">
        <v>0</v>
      </c>
      <c r="G455" s="305">
        <v>5324</v>
      </c>
      <c r="H455" s="305">
        <v>27339</v>
      </c>
      <c r="I455" s="305">
        <v>0</v>
      </c>
      <c r="J455" s="305">
        <v>27339</v>
      </c>
      <c r="K455" s="305">
        <v>0</v>
      </c>
      <c r="L455" s="305">
        <v>27339</v>
      </c>
      <c r="M455" s="305">
        <v>0</v>
      </c>
      <c r="N455" s="305">
        <v>0</v>
      </c>
      <c r="O455" s="306">
        <v>0</v>
      </c>
    </row>
    <row r="456" spans="1:15">
      <c r="A456" s="312" t="s">
        <v>1602</v>
      </c>
      <c r="B456" s="313" t="s">
        <v>1603</v>
      </c>
      <c r="C456" s="313" t="s">
        <v>776</v>
      </c>
      <c r="D456" s="305">
        <v>849</v>
      </c>
      <c r="E456" s="305">
        <v>0</v>
      </c>
      <c r="F456" s="305">
        <v>0</v>
      </c>
      <c r="G456" s="305">
        <v>849</v>
      </c>
      <c r="H456" s="305">
        <v>10251</v>
      </c>
      <c r="I456" s="305">
        <v>0</v>
      </c>
      <c r="J456" s="305">
        <v>10251</v>
      </c>
      <c r="K456" s="305">
        <v>0</v>
      </c>
      <c r="L456" s="305">
        <v>10251</v>
      </c>
      <c r="M456" s="305">
        <v>0</v>
      </c>
      <c r="N456" s="305">
        <v>0</v>
      </c>
      <c r="O456" s="306">
        <v>0</v>
      </c>
    </row>
    <row r="457" spans="1:15">
      <c r="A457" s="312" t="s">
        <v>1604</v>
      </c>
      <c r="B457" s="313" t="s">
        <v>1444</v>
      </c>
      <c r="C457" s="313" t="s">
        <v>776</v>
      </c>
      <c r="D457" s="305">
        <v>46080.06</v>
      </c>
      <c r="E457" s="305">
        <v>5233</v>
      </c>
      <c r="F457" s="305">
        <v>0</v>
      </c>
      <c r="G457" s="305">
        <v>51313.06</v>
      </c>
      <c r="H457" s="305">
        <v>81410.61</v>
      </c>
      <c r="I457" s="305">
        <v>0</v>
      </c>
      <c r="J457" s="305">
        <v>81410.61</v>
      </c>
      <c r="K457" s="305">
        <v>0</v>
      </c>
      <c r="L457" s="305">
        <v>81410.61</v>
      </c>
      <c r="M457" s="305">
        <v>0</v>
      </c>
      <c r="N457" s="305">
        <v>0</v>
      </c>
      <c r="O457" s="306">
        <v>0</v>
      </c>
    </row>
    <row r="458" spans="1:15">
      <c r="A458" s="312" t="s">
        <v>1605</v>
      </c>
      <c r="B458" s="313" t="s">
        <v>1448</v>
      </c>
      <c r="C458" s="313" t="s">
        <v>776</v>
      </c>
      <c r="D458" s="305">
        <v>10360.42</v>
      </c>
      <c r="E458" s="305">
        <v>3079.5</v>
      </c>
      <c r="F458" s="305">
        <v>0</v>
      </c>
      <c r="G458" s="305">
        <v>13439.92</v>
      </c>
      <c r="H458" s="305">
        <v>27869.77</v>
      </c>
      <c r="I458" s="305">
        <v>0</v>
      </c>
      <c r="J458" s="305">
        <v>27869.77</v>
      </c>
      <c r="K458" s="305">
        <v>0</v>
      </c>
      <c r="L458" s="305">
        <v>27869.77</v>
      </c>
      <c r="M458" s="305">
        <v>0</v>
      </c>
      <c r="N458" s="305">
        <v>0</v>
      </c>
      <c r="O458" s="306">
        <v>0</v>
      </c>
    </row>
    <row r="459" spans="1:15">
      <c r="A459" s="312" t="s">
        <v>1606</v>
      </c>
      <c r="B459" s="313" t="s">
        <v>1450</v>
      </c>
      <c r="C459" s="313" t="s">
        <v>776</v>
      </c>
      <c r="D459" s="305">
        <v>1148.44</v>
      </c>
      <c r="E459" s="305">
        <v>2</v>
      </c>
      <c r="F459" s="305">
        <v>0</v>
      </c>
      <c r="G459" s="305">
        <v>1150.44</v>
      </c>
      <c r="H459" s="305">
        <v>2236.4499999999998</v>
      </c>
      <c r="I459" s="305">
        <v>0</v>
      </c>
      <c r="J459" s="305">
        <v>2236.4499999999998</v>
      </c>
      <c r="K459" s="305">
        <v>0</v>
      </c>
      <c r="L459" s="305">
        <v>2236.4499999999998</v>
      </c>
      <c r="M459" s="305">
        <v>0</v>
      </c>
      <c r="N459" s="305">
        <v>0</v>
      </c>
      <c r="O459" s="306">
        <v>0</v>
      </c>
    </row>
    <row r="460" spans="1:15">
      <c r="A460" s="312" t="s">
        <v>1607</v>
      </c>
      <c r="B460" s="313" t="s">
        <v>1608</v>
      </c>
      <c r="C460" s="313" t="s">
        <v>776</v>
      </c>
      <c r="D460" s="305">
        <v>32144.400000000001</v>
      </c>
      <c r="E460" s="305">
        <v>0</v>
      </c>
      <c r="F460" s="305">
        <v>0</v>
      </c>
      <c r="G460" s="305">
        <v>32144.400000000001</v>
      </c>
      <c r="H460" s="305">
        <v>85719.15</v>
      </c>
      <c r="I460" s="305">
        <v>0</v>
      </c>
      <c r="J460" s="305">
        <v>85719.15</v>
      </c>
      <c r="K460" s="305">
        <v>0</v>
      </c>
      <c r="L460" s="305">
        <v>85719.15</v>
      </c>
      <c r="M460" s="305">
        <v>0</v>
      </c>
      <c r="N460" s="305">
        <v>0</v>
      </c>
      <c r="O460" s="306">
        <v>0</v>
      </c>
    </row>
    <row r="461" spans="1:15">
      <c r="A461" s="312" t="s">
        <v>1609</v>
      </c>
      <c r="B461" s="313" t="s">
        <v>1610</v>
      </c>
      <c r="C461" s="313" t="s">
        <v>776</v>
      </c>
      <c r="D461" s="305">
        <v>24203.88</v>
      </c>
      <c r="E461" s="305">
        <v>0</v>
      </c>
      <c r="F461" s="305">
        <v>0</v>
      </c>
      <c r="G461" s="305">
        <v>24203.88</v>
      </c>
      <c r="H461" s="305">
        <v>64543.68</v>
      </c>
      <c r="I461" s="305">
        <v>0</v>
      </c>
      <c r="J461" s="305">
        <v>64543.68</v>
      </c>
      <c r="K461" s="305">
        <v>0</v>
      </c>
      <c r="L461" s="305">
        <v>64543.68</v>
      </c>
      <c r="M461" s="305">
        <v>0</v>
      </c>
      <c r="N461" s="305">
        <v>0</v>
      </c>
      <c r="O461" s="306">
        <v>0</v>
      </c>
    </row>
    <row r="462" spans="1:15">
      <c r="A462" s="312" t="s">
        <v>1611</v>
      </c>
      <c r="B462" s="313" t="s">
        <v>1612</v>
      </c>
      <c r="C462" s="313" t="s">
        <v>776</v>
      </c>
      <c r="D462" s="305">
        <v>395827.47</v>
      </c>
      <c r="E462" s="305">
        <v>0</v>
      </c>
      <c r="F462" s="305">
        <v>0</v>
      </c>
      <c r="G462" s="305">
        <v>395827.47</v>
      </c>
      <c r="H462" s="305">
        <v>569678.82999999996</v>
      </c>
      <c r="I462" s="305">
        <v>0</v>
      </c>
      <c r="J462" s="305">
        <v>569678.82999999996</v>
      </c>
      <c r="K462" s="305">
        <v>0</v>
      </c>
      <c r="L462" s="305">
        <v>569678.82999999996</v>
      </c>
      <c r="M462" s="305">
        <v>0</v>
      </c>
      <c r="N462" s="305">
        <v>0</v>
      </c>
      <c r="O462" s="306">
        <v>0</v>
      </c>
    </row>
    <row r="463" spans="1:15">
      <c r="A463" s="312" t="s">
        <v>1613</v>
      </c>
      <c r="B463" s="313" t="s">
        <v>1614</v>
      </c>
      <c r="C463" s="313" t="s">
        <v>776</v>
      </c>
      <c r="D463" s="305">
        <v>120000</v>
      </c>
      <c r="E463" s="305">
        <v>0</v>
      </c>
      <c r="F463" s="305">
        <v>0</v>
      </c>
      <c r="G463" s="305">
        <v>120000</v>
      </c>
      <c r="H463" s="305">
        <v>120000</v>
      </c>
      <c r="I463" s="305">
        <v>0</v>
      </c>
      <c r="J463" s="305">
        <v>120000</v>
      </c>
      <c r="K463" s="305">
        <v>0</v>
      </c>
      <c r="L463" s="305">
        <v>120000</v>
      </c>
      <c r="M463" s="305">
        <v>0</v>
      </c>
      <c r="N463" s="305">
        <v>0</v>
      </c>
      <c r="O463" s="306">
        <v>0</v>
      </c>
    </row>
    <row r="464" spans="1:15">
      <c r="A464" s="312" t="s">
        <v>1615</v>
      </c>
      <c r="B464" s="313" t="s">
        <v>1616</v>
      </c>
      <c r="C464" s="313" t="s">
        <v>776</v>
      </c>
      <c r="D464" s="305">
        <v>0</v>
      </c>
      <c r="E464" s="305">
        <v>0</v>
      </c>
      <c r="F464" s="305">
        <v>0</v>
      </c>
      <c r="G464" s="305">
        <v>0</v>
      </c>
      <c r="H464" s="305">
        <v>32144.85</v>
      </c>
      <c r="I464" s="305">
        <v>0</v>
      </c>
      <c r="J464" s="305">
        <v>32144.85</v>
      </c>
      <c r="K464" s="305">
        <v>0</v>
      </c>
      <c r="L464" s="305">
        <v>32144.85</v>
      </c>
      <c r="M464" s="305">
        <v>0</v>
      </c>
      <c r="N464" s="305">
        <v>0</v>
      </c>
      <c r="O464" s="306">
        <v>0</v>
      </c>
    </row>
    <row r="465" spans="1:15">
      <c r="A465" s="312" t="s">
        <v>1617</v>
      </c>
      <c r="B465" s="313" t="s">
        <v>1470</v>
      </c>
      <c r="C465" s="313" t="s">
        <v>776</v>
      </c>
      <c r="D465" s="305">
        <v>0</v>
      </c>
      <c r="E465" s="305">
        <v>0</v>
      </c>
      <c r="F465" s="305">
        <v>0</v>
      </c>
      <c r="G465" s="305">
        <v>0</v>
      </c>
      <c r="H465" s="305">
        <v>5000.1899999999996</v>
      </c>
      <c r="I465" s="305">
        <v>0</v>
      </c>
      <c r="J465" s="305">
        <v>5000.1899999999996</v>
      </c>
      <c r="K465" s="305">
        <v>0</v>
      </c>
      <c r="L465" s="305">
        <v>5000.1899999999996</v>
      </c>
      <c r="M465" s="305">
        <v>0</v>
      </c>
      <c r="N465" s="305">
        <v>0</v>
      </c>
      <c r="O465" s="306">
        <v>0</v>
      </c>
    </row>
    <row r="466" spans="1:15">
      <c r="A466" s="312" t="s">
        <v>1618</v>
      </c>
      <c r="B466" s="313" t="s">
        <v>1472</v>
      </c>
      <c r="C466" s="313" t="s">
        <v>776</v>
      </c>
      <c r="D466" s="305">
        <v>21938.42</v>
      </c>
      <c r="E466" s="305">
        <v>0</v>
      </c>
      <c r="F466" s="305">
        <v>0</v>
      </c>
      <c r="G466" s="305">
        <v>21938.42</v>
      </c>
      <c r="H466" s="305">
        <v>74621.61</v>
      </c>
      <c r="I466" s="305">
        <v>0</v>
      </c>
      <c r="J466" s="305">
        <v>74621.61</v>
      </c>
      <c r="K466" s="305">
        <v>0</v>
      </c>
      <c r="L466" s="305">
        <v>74621.61</v>
      </c>
      <c r="M466" s="305">
        <v>0</v>
      </c>
      <c r="N466" s="305">
        <v>0</v>
      </c>
      <c r="O466" s="306">
        <v>0</v>
      </c>
    </row>
    <row r="467" spans="1:15">
      <c r="A467" s="312" t="s">
        <v>1619</v>
      </c>
      <c r="B467" s="313" t="s">
        <v>1620</v>
      </c>
      <c r="C467" s="313" t="s">
        <v>776</v>
      </c>
      <c r="D467" s="305">
        <v>83967</v>
      </c>
      <c r="E467" s="305">
        <v>-42800</v>
      </c>
      <c r="F467" s="305">
        <v>0</v>
      </c>
      <c r="G467" s="305">
        <v>41167</v>
      </c>
      <c r="H467" s="305">
        <v>83967</v>
      </c>
      <c r="I467" s="305">
        <v>0</v>
      </c>
      <c r="J467" s="305">
        <v>83967</v>
      </c>
      <c r="K467" s="305">
        <v>0</v>
      </c>
      <c r="L467" s="305">
        <v>83967</v>
      </c>
      <c r="M467" s="305">
        <v>0</v>
      </c>
      <c r="N467" s="305">
        <v>0</v>
      </c>
      <c r="O467" s="306">
        <v>0</v>
      </c>
    </row>
    <row r="468" spans="1:15">
      <c r="A468" s="312" t="s">
        <v>1621</v>
      </c>
      <c r="B468" s="313" t="s">
        <v>1484</v>
      </c>
      <c r="C468" s="313" t="s">
        <v>776</v>
      </c>
      <c r="D468" s="305">
        <v>80000</v>
      </c>
      <c r="E468" s="305">
        <v>0</v>
      </c>
      <c r="F468" s="305">
        <v>0</v>
      </c>
      <c r="G468" s="305">
        <v>80000</v>
      </c>
      <c r="H468" s="305">
        <v>235000</v>
      </c>
      <c r="I468" s="305">
        <v>0</v>
      </c>
      <c r="J468" s="305">
        <v>235000</v>
      </c>
      <c r="K468" s="305">
        <v>0</v>
      </c>
      <c r="L468" s="305">
        <v>235000</v>
      </c>
      <c r="M468" s="305">
        <v>0</v>
      </c>
      <c r="N468" s="305">
        <v>0</v>
      </c>
      <c r="O468" s="306">
        <v>0</v>
      </c>
    </row>
    <row r="469" spans="1:15">
      <c r="A469" s="312" t="s">
        <v>1622</v>
      </c>
      <c r="B469" s="313" t="s">
        <v>1494</v>
      </c>
      <c r="C469" s="313" t="s">
        <v>776</v>
      </c>
      <c r="D469" s="305">
        <v>80000</v>
      </c>
      <c r="E469" s="305">
        <v>0</v>
      </c>
      <c r="F469" s="305">
        <v>0</v>
      </c>
      <c r="G469" s="305">
        <v>80000</v>
      </c>
      <c r="H469" s="305">
        <v>113333</v>
      </c>
      <c r="I469" s="305">
        <v>0</v>
      </c>
      <c r="J469" s="305">
        <v>113333</v>
      </c>
      <c r="K469" s="305">
        <v>0</v>
      </c>
      <c r="L469" s="305">
        <v>113333</v>
      </c>
      <c r="M469" s="305">
        <v>0</v>
      </c>
      <c r="N469" s="305">
        <v>0</v>
      </c>
      <c r="O469" s="306">
        <v>0</v>
      </c>
    </row>
    <row r="470" spans="1:15">
      <c r="A470" s="312" t="s">
        <v>1623</v>
      </c>
      <c r="B470" s="313" t="s">
        <v>1498</v>
      </c>
      <c r="C470" s="313" t="s">
        <v>776</v>
      </c>
      <c r="D470" s="305">
        <v>39806.75</v>
      </c>
      <c r="E470" s="305">
        <v>0</v>
      </c>
      <c r="F470" s="305">
        <v>0</v>
      </c>
      <c r="G470" s="305">
        <v>39806.75</v>
      </c>
      <c r="H470" s="305">
        <v>39806.75</v>
      </c>
      <c r="I470" s="305">
        <v>39806.75</v>
      </c>
      <c r="J470" s="305">
        <v>79613.5</v>
      </c>
      <c r="K470" s="305">
        <v>0</v>
      </c>
      <c r="L470" s="305">
        <v>79613.5</v>
      </c>
      <c r="M470" s="305">
        <v>-37327.5</v>
      </c>
      <c r="N470" s="305">
        <v>0</v>
      </c>
      <c r="O470" s="306">
        <v>0</v>
      </c>
    </row>
    <row r="471" spans="1:15">
      <c r="A471" s="312" t="s">
        <v>1624</v>
      </c>
      <c r="B471" s="313" t="s">
        <v>1625</v>
      </c>
      <c r="C471" s="313" t="s">
        <v>776</v>
      </c>
      <c r="D471" s="305">
        <v>29682.5</v>
      </c>
      <c r="E471" s="305">
        <v>0</v>
      </c>
      <c r="F471" s="305">
        <v>0</v>
      </c>
      <c r="G471" s="305">
        <v>29682.5</v>
      </c>
      <c r="H471" s="305">
        <v>29682.5</v>
      </c>
      <c r="I471" s="305">
        <v>0</v>
      </c>
      <c r="J471" s="305">
        <v>29682.5</v>
      </c>
      <c r="K471" s="305">
        <v>0</v>
      </c>
      <c r="L471" s="305">
        <v>29682.5</v>
      </c>
      <c r="M471" s="305">
        <v>0</v>
      </c>
      <c r="N471" s="305">
        <v>0</v>
      </c>
      <c r="O471" s="306">
        <v>0</v>
      </c>
    </row>
    <row r="472" spans="1:15">
      <c r="A472" s="312" t="s">
        <v>1626</v>
      </c>
      <c r="B472" s="313" t="s">
        <v>1454</v>
      </c>
      <c r="C472" s="313" t="s">
        <v>776</v>
      </c>
      <c r="D472" s="305">
        <v>-3644.53</v>
      </c>
      <c r="E472" s="305">
        <v>5446.52</v>
      </c>
      <c r="F472" s="305">
        <v>0</v>
      </c>
      <c r="G472" s="305">
        <v>1801.99</v>
      </c>
      <c r="H472" s="305">
        <v>3609.03</v>
      </c>
      <c r="I472" s="305">
        <v>0</v>
      </c>
      <c r="J472" s="305">
        <v>3609.03</v>
      </c>
      <c r="K472" s="305">
        <v>0</v>
      </c>
      <c r="L472" s="305">
        <v>3609.03</v>
      </c>
      <c r="M472" s="305">
        <v>0</v>
      </c>
      <c r="N472" s="305">
        <v>0</v>
      </c>
      <c r="O472" s="306">
        <v>0</v>
      </c>
    </row>
    <row r="473" spans="1:15">
      <c r="A473" s="312" t="s">
        <v>1627</v>
      </c>
      <c r="B473" s="313" t="s">
        <v>1456</v>
      </c>
      <c r="C473" s="313" t="s">
        <v>776</v>
      </c>
      <c r="D473" s="305">
        <v>113591.97</v>
      </c>
      <c r="E473" s="305">
        <v>-104569.48</v>
      </c>
      <c r="F473" s="305">
        <v>0</v>
      </c>
      <c r="G473" s="305">
        <v>9022.49</v>
      </c>
      <c r="H473" s="305">
        <v>17024.89</v>
      </c>
      <c r="I473" s="305">
        <v>0</v>
      </c>
      <c r="J473" s="305">
        <v>17024.89</v>
      </c>
      <c r="K473" s="305">
        <v>0</v>
      </c>
      <c r="L473" s="305">
        <v>17024.89</v>
      </c>
      <c r="M473" s="305">
        <v>0</v>
      </c>
      <c r="N473" s="305">
        <v>0</v>
      </c>
      <c r="O473" s="306">
        <v>0</v>
      </c>
    </row>
    <row r="474" spans="1:15">
      <c r="A474" s="312" t="s">
        <v>1628</v>
      </c>
      <c r="B474" s="313" t="s">
        <v>1458</v>
      </c>
      <c r="C474" s="313" t="s">
        <v>776</v>
      </c>
      <c r="D474" s="305">
        <v>-9303.6200000000008</v>
      </c>
      <c r="E474" s="305">
        <v>24036.7</v>
      </c>
      <c r="F474" s="305">
        <v>0</v>
      </c>
      <c r="G474" s="305">
        <v>14733.08</v>
      </c>
      <c r="H474" s="305">
        <v>29635.35</v>
      </c>
      <c r="I474" s="305">
        <v>0</v>
      </c>
      <c r="J474" s="305">
        <v>29635.35</v>
      </c>
      <c r="K474" s="305">
        <v>0</v>
      </c>
      <c r="L474" s="305">
        <v>29635.35</v>
      </c>
      <c r="M474" s="305">
        <v>0</v>
      </c>
      <c r="N474" s="305">
        <v>0</v>
      </c>
      <c r="O474" s="306">
        <v>0</v>
      </c>
    </row>
    <row r="475" spans="1:15">
      <c r="A475" s="312" t="s">
        <v>1629</v>
      </c>
      <c r="B475" s="313" t="s">
        <v>1630</v>
      </c>
      <c r="C475" s="313" t="s">
        <v>776</v>
      </c>
      <c r="D475" s="305">
        <v>245.89</v>
      </c>
      <c r="E475" s="305">
        <v>0</v>
      </c>
      <c r="F475" s="305">
        <v>0</v>
      </c>
      <c r="G475" s="305">
        <v>245.89</v>
      </c>
      <c r="H475" s="305">
        <v>495.88</v>
      </c>
      <c r="I475" s="305">
        <v>0</v>
      </c>
      <c r="J475" s="305">
        <v>495.88</v>
      </c>
      <c r="K475" s="305">
        <v>0</v>
      </c>
      <c r="L475" s="305">
        <v>495.88</v>
      </c>
      <c r="M475" s="305">
        <v>0</v>
      </c>
      <c r="N475" s="305">
        <v>0</v>
      </c>
      <c r="O475" s="306">
        <v>0</v>
      </c>
    </row>
    <row r="476" spans="1:15">
      <c r="A476" s="312" t="s">
        <v>1631</v>
      </c>
      <c r="B476" s="313" t="s">
        <v>1500</v>
      </c>
      <c r="C476" s="313" t="s">
        <v>776</v>
      </c>
      <c r="D476" s="305">
        <v>353928.44</v>
      </c>
      <c r="E476" s="305">
        <v>-324817.03000000003</v>
      </c>
      <c r="F476" s="305">
        <v>0</v>
      </c>
      <c r="G476" s="305">
        <v>29111.41</v>
      </c>
      <c r="H476" s="305">
        <v>353928.44</v>
      </c>
      <c r="I476" s="305">
        <v>0</v>
      </c>
      <c r="J476" s="305">
        <v>353928.44</v>
      </c>
      <c r="K476" s="305">
        <v>0</v>
      </c>
      <c r="L476" s="305">
        <v>353928.44</v>
      </c>
      <c r="M476" s="305">
        <v>0</v>
      </c>
      <c r="N476" s="305">
        <v>0</v>
      </c>
      <c r="O476" s="306">
        <v>0</v>
      </c>
    </row>
    <row r="477" spans="1:15">
      <c r="A477" s="312" t="s">
        <v>1632</v>
      </c>
      <c r="B477" s="313" t="s">
        <v>1633</v>
      </c>
      <c r="C477" s="313" t="s">
        <v>776</v>
      </c>
      <c r="D477" s="305">
        <v>19155</v>
      </c>
      <c r="E477" s="305">
        <v>0</v>
      </c>
      <c r="F477" s="305">
        <v>0</v>
      </c>
      <c r="G477" s="305">
        <v>19155</v>
      </c>
      <c r="H477" s="305">
        <v>31804</v>
      </c>
      <c r="I477" s="305">
        <v>0</v>
      </c>
      <c r="J477" s="305">
        <v>31804</v>
      </c>
      <c r="K477" s="305">
        <v>0</v>
      </c>
      <c r="L477" s="305">
        <v>31804</v>
      </c>
      <c r="M477" s="305">
        <v>0</v>
      </c>
      <c r="N477" s="305">
        <v>0</v>
      </c>
      <c r="O477" s="306">
        <v>0</v>
      </c>
    </row>
    <row r="478" spans="1:15">
      <c r="A478" s="312" t="s">
        <v>1634</v>
      </c>
      <c r="B478" s="313" t="s">
        <v>1635</v>
      </c>
      <c r="C478" s="313" t="s">
        <v>776</v>
      </c>
      <c r="D478" s="305">
        <v>8620</v>
      </c>
      <c r="E478" s="305">
        <v>0</v>
      </c>
      <c r="F478" s="305">
        <v>0</v>
      </c>
      <c r="G478" s="305">
        <v>8620</v>
      </c>
      <c r="H478" s="305">
        <v>8620</v>
      </c>
      <c r="I478" s="305">
        <v>0</v>
      </c>
      <c r="J478" s="305">
        <v>8620</v>
      </c>
      <c r="K478" s="305">
        <v>0</v>
      </c>
      <c r="L478" s="305">
        <v>8620</v>
      </c>
      <c r="M478" s="305">
        <v>0</v>
      </c>
      <c r="N478" s="305">
        <v>0</v>
      </c>
      <c r="O478" s="306">
        <v>0</v>
      </c>
    </row>
    <row r="479" spans="1:15">
      <c r="A479" s="312" t="s">
        <v>1636</v>
      </c>
      <c r="B479" s="313" t="s">
        <v>1637</v>
      </c>
      <c r="C479" s="313" t="s">
        <v>776</v>
      </c>
      <c r="D479" s="305">
        <v>817792</v>
      </c>
      <c r="E479" s="305">
        <v>0</v>
      </c>
      <c r="F479" s="305">
        <v>0</v>
      </c>
      <c r="G479" s="305">
        <v>817792</v>
      </c>
      <c r="H479" s="305">
        <v>1288666</v>
      </c>
      <c r="I479" s="305">
        <v>0</v>
      </c>
      <c r="J479" s="305">
        <v>1288666</v>
      </c>
      <c r="K479" s="305">
        <v>0</v>
      </c>
      <c r="L479" s="305">
        <v>1288666</v>
      </c>
      <c r="M479" s="305">
        <v>0</v>
      </c>
      <c r="N479" s="305">
        <v>0</v>
      </c>
      <c r="O479" s="306">
        <v>0</v>
      </c>
    </row>
    <row r="480" spans="1:15">
      <c r="A480" s="312" t="s">
        <v>1638</v>
      </c>
      <c r="B480" s="313" t="s">
        <v>1639</v>
      </c>
      <c r="C480" s="313" t="s">
        <v>776</v>
      </c>
      <c r="D480" s="305">
        <v>17885</v>
      </c>
      <c r="E480" s="305">
        <v>0</v>
      </c>
      <c r="F480" s="305">
        <v>0</v>
      </c>
      <c r="G480" s="305">
        <v>17885</v>
      </c>
      <c r="H480" s="305">
        <v>25826</v>
      </c>
      <c r="I480" s="305">
        <v>0</v>
      </c>
      <c r="J480" s="305">
        <v>25826</v>
      </c>
      <c r="K480" s="305">
        <v>0</v>
      </c>
      <c r="L480" s="305">
        <v>25826</v>
      </c>
      <c r="M480" s="305">
        <v>0</v>
      </c>
      <c r="N480" s="305">
        <v>0</v>
      </c>
      <c r="O480" s="306">
        <v>0</v>
      </c>
    </row>
    <row r="481" spans="1:15">
      <c r="A481" s="312" t="s">
        <v>1640</v>
      </c>
      <c r="B481" s="313" t="s">
        <v>1641</v>
      </c>
      <c r="C481" s="313" t="s">
        <v>776</v>
      </c>
      <c r="D481" s="305">
        <v>2729</v>
      </c>
      <c r="E481" s="305">
        <v>2901</v>
      </c>
      <c r="F481" s="305">
        <v>0</v>
      </c>
      <c r="G481" s="305">
        <v>5630</v>
      </c>
      <c r="H481" s="305">
        <v>8323</v>
      </c>
      <c r="I481" s="305">
        <v>0</v>
      </c>
      <c r="J481" s="305">
        <v>8323</v>
      </c>
      <c r="K481" s="305">
        <v>0</v>
      </c>
      <c r="L481" s="305">
        <v>8323</v>
      </c>
      <c r="M481" s="305">
        <v>0</v>
      </c>
      <c r="N481" s="305">
        <v>0</v>
      </c>
      <c r="O481" s="306">
        <v>0</v>
      </c>
    </row>
    <row r="482" spans="1:15">
      <c r="A482" s="312" t="s">
        <v>1642</v>
      </c>
      <c r="B482" s="313" t="s">
        <v>1643</v>
      </c>
      <c r="C482" s="313" t="s">
        <v>776</v>
      </c>
      <c r="D482" s="305">
        <v>31991.39</v>
      </c>
      <c r="E482" s="305">
        <v>0</v>
      </c>
      <c r="F482" s="305">
        <v>0</v>
      </c>
      <c r="G482" s="305">
        <v>31991.39</v>
      </c>
      <c r="H482" s="305">
        <v>50639.78</v>
      </c>
      <c r="I482" s="305">
        <v>0</v>
      </c>
      <c r="J482" s="305">
        <v>50639.78</v>
      </c>
      <c r="K482" s="305">
        <v>0</v>
      </c>
      <c r="L482" s="305">
        <v>50639.78</v>
      </c>
      <c r="M482" s="305">
        <v>0</v>
      </c>
      <c r="N482" s="305">
        <v>0</v>
      </c>
      <c r="O482" s="306">
        <v>0</v>
      </c>
    </row>
    <row r="483" spans="1:15">
      <c r="A483" s="312" t="s">
        <v>1644</v>
      </c>
      <c r="B483" s="313" t="s">
        <v>1645</v>
      </c>
      <c r="C483" s="313" t="s">
        <v>776</v>
      </c>
      <c r="D483" s="305">
        <v>10368.040000000001</v>
      </c>
      <c r="E483" s="305">
        <v>0</v>
      </c>
      <c r="F483" s="305">
        <v>0</v>
      </c>
      <c r="G483" s="305">
        <v>10368.040000000001</v>
      </c>
      <c r="H483" s="305">
        <v>13248.76</v>
      </c>
      <c r="I483" s="305">
        <v>0</v>
      </c>
      <c r="J483" s="305">
        <v>13248.76</v>
      </c>
      <c r="K483" s="305">
        <v>0</v>
      </c>
      <c r="L483" s="305">
        <v>13248.76</v>
      </c>
      <c r="M483" s="305">
        <v>0</v>
      </c>
      <c r="N483" s="305">
        <v>0</v>
      </c>
      <c r="O483" s="306">
        <v>0</v>
      </c>
    </row>
    <row r="484" spans="1:15">
      <c r="A484" s="312" t="s">
        <v>1646</v>
      </c>
      <c r="B484" s="313" t="s">
        <v>1647</v>
      </c>
      <c r="C484" s="313" t="s">
        <v>776</v>
      </c>
      <c r="D484" s="305">
        <v>-124</v>
      </c>
      <c r="E484" s="305">
        <v>1012</v>
      </c>
      <c r="F484" s="305">
        <v>0</v>
      </c>
      <c r="G484" s="305">
        <v>888</v>
      </c>
      <c r="H484" s="305">
        <v>2172</v>
      </c>
      <c r="I484" s="305">
        <v>0</v>
      </c>
      <c r="J484" s="305">
        <v>2172</v>
      </c>
      <c r="K484" s="305">
        <v>0</v>
      </c>
      <c r="L484" s="305">
        <v>2172</v>
      </c>
      <c r="M484" s="305">
        <v>0</v>
      </c>
      <c r="N484" s="305">
        <v>0</v>
      </c>
      <c r="O484" s="306">
        <v>0</v>
      </c>
    </row>
    <row r="485" spans="1:15">
      <c r="A485" s="312" t="s">
        <v>1648</v>
      </c>
      <c r="B485" s="313" t="s">
        <v>1649</v>
      </c>
      <c r="C485" s="313" t="s">
        <v>776</v>
      </c>
      <c r="D485" s="305">
        <v>-1741</v>
      </c>
      <c r="E485" s="305">
        <v>1741</v>
      </c>
      <c r="F485" s="305">
        <v>0</v>
      </c>
      <c r="G485" s="305">
        <v>0</v>
      </c>
      <c r="H485" s="305">
        <v>4622</v>
      </c>
      <c r="I485" s="305">
        <v>0</v>
      </c>
      <c r="J485" s="305">
        <v>4622</v>
      </c>
      <c r="K485" s="305">
        <v>0</v>
      </c>
      <c r="L485" s="305">
        <v>4622</v>
      </c>
      <c r="M485" s="305">
        <v>0</v>
      </c>
      <c r="N485" s="305">
        <v>0</v>
      </c>
      <c r="O485" s="306">
        <v>0</v>
      </c>
    </row>
    <row r="486" spans="1:15">
      <c r="A486" s="312" t="s">
        <v>1650</v>
      </c>
      <c r="B486" s="313" t="s">
        <v>1651</v>
      </c>
      <c r="C486" s="313" t="s">
        <v>776</v>
      </c>
      <c r="D486" s="305">
        <v>-222461</v>
      </c>
      <c r="E486" s="305">
        <v>243335.01</v>
      </c>
      <c r="F486" s="305">
        <v>0</v>
      </c>
      <c r="G486" s="305">
        <v>20874.009999999998</v>
      </c>
      <c r="H486" s="305">
        <v>280998</v>
      </c>
      <c r="I486" s="305">
        <v>0</v>
      </c>
      <c r="J486" s="305">
        <v>280998</v>
      </c>
      <c r="K486" s="305">
        <v>0</v>
      </c>
      <c r="L486" s="305">
        <v>280998</v>
      </c>
      <c r="M486" s="305">
        <v>0</v>
      </c>
      <c r="N486" s="305">
        <v>0</v>
      </c>
      <c r="O486" s="306">
        <v>0</v>
      </c>
    </row>
    <row r="487" spans="1:15">
      <c r="A487" s="312" t="s">
        <v>1652</v>
      </c>
      <c r="B487" s="313" t="s">
        <v>0</v>
      </c>
      <c r="C487" s="313" t="s">
        <v>776</v>
      </c>
      <c r="D487" s="305">
        <v>5689.98</v>
      </c>
      <c r="E487" s="305">
        <v>-1390</v>
      </c>
      <c r="F487" s="305">
        <v>0</v>
      </c>
      <c r="G487" s="305">
        <v>4299.9799999999996</v>
      </c>
      <c r="H487" s="305">
        <v>17655.53</v>
      </c>
      <c r="I487" s="305">
        <v>0</v>
      </c>
      <c r="J487" s="305">
        <v>17655.53</v>
      </c>
      <c r="K487" s="305">
        <v>0</v>
      </c>
      <c r="L487" s="305">
        <v>17655.53</v>
      </c>
      <c r="M487" s="305">
        <v>0</v>
      </c>
      <c r="N487" s="305">
        <v>0</v>
      </c>
      <c r="O487" s="306">
        <v>0</v>
      </c>
    </row>
    <row r="488" spans="1:15">
      <c r="A488" s="312" t="s">
        <v>1</v>
      </c>
      <c r="B488" s="313" t="s">
        <v>2</v>
      </c>
      <c r="C488" s="313" t="s">
        <v>776</v>
      </c>
      <c r="D488" s="305">
        <v>21654.65</v>
      </c>
      <c r="E488" s="305">
        <v>-7500</v>
      </c>
      <c r="F488" s="305">
        <v>0</v>
      </c>
      <c r="G488" s="305">
        <v>14154.65</v>
      </c>
      <c r="H488" s="305">
        <v>24312.22</v>
      </c>
      <c r="I488" s="305">
        <v>0</v>
      </c>
      <c r="J488" s="305">
        <v>24312.22</v>
      </c>
      <c r="K488" s="305">
        <v>0</v>
      </c>
      <c r="L488" s="305">
        <v>24312.22</v>
      </c>
      <c r="M488" s="305">
        <v>0</v>
      </c>
      <c r="N488" s="305">
        <v>0</v>
      </c>
      <c r="O488" s="306">
        <v>0</v>
      </c>
    </row>
    <row r="489" spans="1:15">
      <c r="A489" s="312" t="s">
        <v>3</v>
      </c>
      <c r="B489" s="313" t="s">
        <v>4</v>
      </c>
      <c r="C489" s="313" t="s">
        <v>776</v>
      </c>
      <c r="D489" s="305">
        <v>1.2</v>
      </c>
      <c r="E489" s="305">
        <v>0</v>
      </c>
      <c r="F489" s="305">
        <v>0</v>
      </c>
      <c r="G489" s="305">
        <v>1.2</v>
      </c>
      <c r="H489" s="305">
        <v>301.2</v>
      </c>
      <c r="I489" s="305">
        <v>0</v>
      </c>
      <c r="J489" s="305">
        <v>301.2</v>
      </c>
      <c r="K489" s="305">
        <v>0</v>
      </c>
      <c r="L489" s="305">
        <v>301.2</v>
      </c>
      <c r="M489" s="305">
        <v>0</v>
      </c>
      <c r="N489" s="305">
        <v>0</v>
      </c>
      <c r="O489" s="306">
        <v>0</v>
      </c>
    </row>
    <row r="490" spans="1:15">
      <c r="A490" s="312" t="s">
        <v>5</v>
      </c>
      <c r="B490" s="313" t="s">
        <v>6</v>
      </c>
      <c r="C490" s="313" t="s">
        <v>776</v>
      </c>
      <c r="D490" s="305">
        <v>32144.400000000001</v>
      </c>
      <c r="E490" s="305">
        <v>0</v>
      </c>
      <c r="F490" s="305">
        <v>0</v>
      </c>
      <c r="G490" s="305">
        <v>32144.400000000001</v>
      </c>
      <c r="H490" s="305">
        <v>42859.35</v>
      </c>
      <c r="I490" s="305">
        <v>0</v>
      </c>
      <c r="J490" s="305">
        <v>42859.35</v>
      </c>
      <c r="K490" s="305">
        <v>0</v>
      </c>
      <c r="L490" s="305">
        <v>42859.35</v>
      </c>
      <c r="M490" s="305">
        <v>0</v>
      </c>
      <c r="N490" s="305">
        <v>0</v>
      </c>
      <c r="O490" s="306">
        <v>0</v>
      </c>
    </row>
    <row r="491" spans="1:15">
      <c r="A491" s="312" t="s">
        <v>7</v>
      </c>
      <c r="B491" s="313" t="s">
        <v>8</v>
      </c>
      <c r="C491" s="313" t="s">
        <v>776</v>
      </c>
      <c r="D491" s="305">
        <v>24203.88</v>
      </c>
      <c r="E491" s="305">
        <v>0</v>
      </c>
      <c r="F491" s="305">
        <v>0</v>
      </c>
      <c r="G491" s="305">
        <v>24203.88</v>
      </c>
      <c r="H491" s="305">
        <v>32271.84</v>
      </c>
      <c r="I491" s="305">
        <v>0</v>
      </c>
      <c r="J491" s="305">
        <v>32271.84</v>
      </c>
      <c r="K491" s="305">
        <v>0</v>
      </c>
      <c r="L491" s="305">
        <v>32271.84</v>
      </c>
      <c r="M491" s="305">
        <v>0</v>
      </c>
      <c r="N491" s="305">
        <v>0</v>
      </c>
      <c r="O491" s="306">
        <v>0</v>
      </c>
    </row>
    <row r="492" spans="1:15">
      <c r="A492" s="312" t="s">
        <v>9</v>
      </c>
      <c r="B492" s="313" t="s">
        <v>10</v>
      </c>
      <c r="C492" s="313" t="s">
        <v>776</v>
      </c>
      <c r="D492" s="305">
        <v>66126</v>
      </c>
      <c r="E492" s="305">
        <v>0</v>
      </c>
      <c r="F492" s="305">
        <v>0</v>
      </c>
      <c r="G492" s="305">
        <v>66126</v>
      </c>
      <c r="H492" s="305">
        <v>85955.79</v>
      </c>
      <c r="I492" s="305">
        <v>0</v>
      </c>
      <c r="J492" s="305">
        <v>85955.79</v>
      </c>
      <c r="K492" s="305">
        <v>0</v>
      </c>
      <c r="L492" s="305">
        <v>85955.79</v>
      </c>
      <c r="M492" s="305">
        <v>0</v>
      </c>
      <c r="N492" s="305">
        <v>0</v>
      </c>
      <c r="O492" s="306">
        <v>0</v>
      </c>
    </row>
    <row r="493" spans="1:15">
      <c r="A493" s="312" t="s">
        <v>11</v>
      </c>
      <c r="B493" s="313" t="s">
        <v>12</v>
      </c>
      <c r="C493" s="313" t="s">
        <v>776</v>
      </c>
      <c r="D493" s="305">
        <v>120000</v>
      </c>
      <c r="E493" s="305">
        <v>-120000</v>
      </c>
      <c r="F493" s="305">
        <v>0</v>
      </c>
      <c r="G493" s="305">
        <v>0</v>
      </c>
      <c r="H493" s="305">
        <v>120000</v>
      </c>
      <c r="I493" s="305">
        <v>0</v>
      </c>
      <c r="J493" s="305">
        <v>120000</v>
      </c>
      <c r="K493" s="305">
        <v>0</v>
      </c>
      <c r="L493" s="305">
        <v>120000</v>
      </c>
      <c r="M493" s="305">
        <v>0</v>
      </c>
      <c r="N493" s="305">
        <v>0</v>
      </c>
      <c r="O493" s="306">
        <v>0</v>
      </c>
    </row>
    <row r="494" spans="1:15">
      <c r="A494" s="312" t="s">
        <v>13</v>
      </c>
      <c r="B494" s="313" t="s">
        <v>1470</v>
      </c>
      <c r="C494" s="313" t="s">
        <v>776</v>
      </c>
      <c r="D494" s="305">
        <v>33170</v>
      </c>
      <c r="E494" s="305">
        <v>-28890</v>
      </c>
      <c r="F494" s="305">
        <v>0</v>
      </c>
      <c r="G494" s="305">
        <v>4280</v>
      </c>
      <c r="H494" s="305">
        <v>64230.38</v>
      </c>
      <c r="I494" s="305">
        <v>0</v>
      </c>
      <c r="J494" s="305">
        <v>64230.38</v>
      </c>
      <c r="K494" s="305">
        <v>0</v>
      </c>
      <c r="L494" s="305">
        <v>64230.38</v>
      </c>
      <c r="M494" s="305">
        <v>0</v>
      </c>
      <c r="N494" s="305">
        <v>0</v>
      </c>
      <c r="O494" s="306">
        <v>0</v>
      </c>
    </row>
    <row r="495" spans="1:15">
      <c r="A495" s="312" t="s">
        <v>14</v>
      </c>
      <c r="B495" s="313" t="s">
        <v>15</v>
      </c>
      <c r="C495" s="313" t="s">
        <v>776</v>
      </c>
      <c r="D495" s="305">
        <v>120000</v>
      </c>
      <c r="E495" s="305">
        <v>-120000</v>
      </c>
      <c r="F495" s="305">
        <v>0</v>
      </c>
      <c r="G495" s="305">
        <v>0</v>
      </c>
      <c r="H495" s="305">
        <v>120000</v>
      </c>
      <c r="I495" s="305">
        <v>0</v>
      </c>
      <c r="J495" s="305">
        <v>120000</v>
      </c>
      <c r="K495" s="305">
        <v>0</v>
      </c>
      <c r="L495" s="305">
        <v>120000</v>
      </c>
      <c r="M495" s="305">
        <v>0</v>
      </c>
      <c r="N495" s="305">
        <v>0</v>
      </c>
      <c r="O495" s="306">
        <v>0</v>
      </c>
    </row>
    <row r="496" spans="1:15">
      <c r="A496" s="312" t="s">
        <v>16</v>
      </c>
      <c r="B496" s="313" t="s">
        <v>1490</v>
      </c>
      <c r="C496" s="313" t="s">
        <v>776</v>
      </c>
      <c r="D496" s="305">
        <v>10700</v>
      </c>
      <c r="E496" s="305">
        <v>0</v>
      </c>
      <c r="F496" s="305">
        <v>0</v>
      </c>
      <c r="G496" s="305">
        <v>10700</v>
      </c>
      <c r="H496" s="305">
        <v>10700</v>
      </c>
      <c r="I496" s="305">
        <v>0</v>
      </c>
      <c r="J496" s="305">
        <v>10700</v>
      </c>
      <c r="K496" s="305">
        <v>0</v>
      </c>
      <c r="L496" s="305">
        <v>10700</v>
      </c>
      <c r="M496" s="305">
        <v>0</v>
      </c>
      <c r="N496" s="305">
        <v>0</v>
      </c>
      <c r="O496" s="306">
        <v>0</v>
      </c>
    </row>
    <row r="497" spans="1:15">
      <c r="A497" s="312" t="s">
        <v>17</v>
      </c>
      <c r="B497" s="313" t="s">
        <v>18</v>
      </c>
      <c r="C497" s="313" t="s">
        <v>776</v>
      </c>
      <c r="D497" s="305">
        <v>48.62</v>
      </c>
      <c r="E497" s="305">
        <v>-1807.04</v>
      </c>
      <c r="F497" s="305">
        <v>0</v>
      </c>
      <c r="G497" s="305">
        <v>-1758.42</v>
      </c>
      <c r="H497" s="305">
        <v>48.62</v>
      </c>
      <c r="I497" s="305">
        <v>0</v>
      </c>
      <c r="J497" s="305">
        <v>48.62</v>
      </c>
      <c r="K497" s="305">
        <v>0</v>
      </c>
      <c r="L497" s="305">
        <v>48.62</v>
      </c>
      <c r="M497" s="305">
        <v>0</v>
      </c>
      <c r="N497" s="305">
        <v>0</v>
      </c>
      <c r="O497" s="306">
        <v>0</v>
      </c>
    </row>
    <row r="498" spans="1:15">
      <c r="A498" s="312" t="s">
        <v>19</v>
      </c>
      <c r="B498" s="313" t="s">
        <v>20</v>
      </c>
      <c r="C498" s="313" t="s">
        <v>776</v>
      </c>
      <c r="D498" s="305">
        <v>-6288.13</v>
      </c>
      <c r="E498" s="305">
        <v>11359.19</v>
      </c>
      <c r="F498" s="305">
        <v>0</v>
      </c>
      <c r="G498" s="305">
        <v>5071.0600000000004</v>
      </c>
      <c r="H498" s="305">
        <v>13073.45</v>
      </c>
      <c r="I498" s="305">
        <v>0</v>
      </c>
      <c r="J498" s="305">
        <v>13073.45</v>
      </c>
      <c r="K498" s="305">
        <v>0</v>
      </c>
      <c r="L498" s="305">
        <v>13073.45</v>
      </c>
      <c r="M498" s="305">
        <v>0</v>
      </c>
      <c r="N498" s="305">
        <v>0</v>
      </c>
      <c r="O498" s="306">
        <v>0</v>
      </c>
    </row>
    <row r="499" spans="1:15">
      <c r="A499" s="312" t="s">
        <v>21</v>
      </c>
      <c r="B499" s="313" t="s">
        <v>22</v>
      </c>
      <c r="C499" s="313" t="s">
        <v>776</v>
      </c>
      <c r="D499" s="305">
        <v>11134</v>
      </c>
      <c r="E499" s="305">
        <v>0</v>
      </c>
      <c r="F499" s="305">
        <v>0</v>
      </c>
      <c r="G499" s="305">
        <v>11134</v>
      </c>
      <c r="H499" s="305">
        <v>15625</v>
      </c>
      <c r="I499" s="305">
        <v>0</v>
      </c>
      <c r="J499" s="305">
        <v>15625</v>
      </c>
      <c r="K499" s="305">
        <v>0</v>
      </c>
      <c r="L499" s="305">
        <v>15625</v>
      </c>
      <c r="M499" s="305">
        <v>0</v>
      </c>
      <c r="N499" s="305">
        <v>0</v>
      </c>
      <c r="O499" s="306">
        <v>0</v>
      </c>
    </row>
    <row r="500" spans="1:15">
      <c r="A500" s="312" t="s">
        <v>23</v>
      </c>
      <c r="B500" s="313" t="s">
        <v>24</v>
      </c>
      <c r="C500" s="313" t="s">
        <v>776</v>
      </c>
      <c r="D500" s="305">
        <v>115406.39</v>
      </c>
      <c r="E500" s="305">
        <v>0</v>
      </c>
      <c r="F500" s="305">
        <v>0</v>
      </c>
      <c r="G500" s="305">
        <v>115406.39</v>
      </c>
      <c r="H500" s="305">
        <v>148561.73000000001</v>
      </c>
      <c r="I500" s="305">
        <v>0</v>
      </c>
      <c r="J500" s="305">
        <v>148561.73000000001</v>
      </c>
      <c r="K500" s="305">
        <v>0</v>
      </c>
      <c r="L500" s="305">
        <v>148561.73000000001</v>
      </c>
      <c r="M500" s="305">
        <v>0</v>
      </c>
      <c r="N500" s="305">
        <v>0</v>
      </c>
      <c r="O500" s="306">
        <v>0</v>
      </c>
    </row>
    <row r="501" spans="1:15">
      <c r="A501" s="312" t="s">
        <v>25</v>
      </c>
      <c r="B501" s="313" t="s">
        <v>26</v>
      </c>
      <c r="C501" s="313" t="s">
        <v>776</v>
      </c>
      <c r="D501" s="307">
        <v>2983</v>
      </c>
      <c r="E501" s="307">
        <v>0</v>
      </c>
      <c r="F501" s="307">
        <v>0</v>
      </c>
      <c r="G501" s="307">
        <v>2983</v>
      </c>
      <c r="H501" s="307">
        <v>2983</v>
      </c>
      <c r="I501" s="307">
        <v>0</v>
      </c>
      <c r="J501" s="307">
        <v>2983</v>
      </c>
      <c r="K501" s="307">
        <v>0</v>
      </c>
      <c r="L501" s="307">
        <v>2983</v>
      </c>
      <c r="M501" s="307">
        <v>0</v>
      </c>
      <c r="N501" s="307">
        <v>0</v>
      </c>
      <c r="O501" s="308">
        <v>0</v>
      </c>
    </row>
    <row r="502" spans="1:15">
      <c r="A502" s="312" t="s">
        <v>27</v>
      </c>
      <c r="B502" s="313" t="s">
        <v>28</v>
      </c>
      <c r="C502" s="313" t="s">
        <v>779</v>
      </c>
      <c r="D502" s="305">
        <v>0</v>
      </c>
      <c r="E502" s="305">
        <v>0</v>
      </c>
      <c r="F502" s="305">
        <v>0</v>
      </c>
      <c r="G502" s="305">
        <v>0</v>
      </c>
      <c r="H502" s="305">
        <v>0</v>
      </c>
      <c r="I502" s="305">
        <v>0</v>
      </c>
      <c r="J502" s="305">
        <v>0</v>
      </c>
      <c r="K502" s="305">
        <v>0</v>
      </c>
      <c r="L502" s="305">
        <v>0</v>
      </c>
      <c r="M502" s="305">
        <v>0</v>
      </c>
      <c r="N502" s="305">
        <v>0</v>
      </c>
      <c r="O502" s="306">
        <v>0</v>
      </c>
    </row>
    <row r="503" spans="1:15">
      <c r="A503" s="312" t="s">
        <v>29</v>
      </c>
      <c r="B503" s="313" t="s">
        <v>28</v>
      </c>
      <c r="C503" s="313" t="s">
        <v>779</v>
      </c>
      <c r="D503" s="305">
        <v>0</v>
      </c>
      <c r="E503" s="305">
        <v>0</v>
      </c>
      <c r="F503" s="305">
        <v>0</v>
      </c>
      <c r="G503" s="305">
        <v>0</v>
      </c>
      <c r="H503" s="305">
        <v>0</v>
      </c>
      <c r="I503" s="305">
        <v>0</v>
      </c>
      <c r="J503" s="305">
        <v>0</v>
      </c>
      <c r="K503" s="305">
        <v>0</v>
      </c>
      <c r="L503" s="305">
        <v>0</v>
      </c>
      <c r="M503" s="305">
        <v>236791.37</v>
      </c>
      <c r="N503" s="305">
        <v>725195.63</v>
      </c>
      <c r="O503" s="306">
        <v>1912586.82</v>
      </c>
    </row>
    <row r="504" spans="1:15">
      <c r="A504" s="312" t="s">
        <v>30</v>
      </c>
      <c r="B504" s="313" t="s">
        <v>31</v>
      </c>
      <c r="C504" s="313" t="s">
        <v>779</v>
      </c>
      <c r="D504" s="305">
        <v>0</v>
      </c>
      <c r="E504" s="305">
        <v>0</v>
      </c>
      <c r="F504" s="305">
        <v>0</v>
      </c>
      <c r="G504" s="305">
        <v>0</v>
      </c>
      <c r="H504" s="305">
        <v>0</v>
      </c>
      <c r="I504" s="305">
        <v>0</v>
      </c>
      <c r="J504" s="305">
        <v>0</v>
      </c>
      <c r="K504" s="305">
        <v>0</v>
      </c>
      <c r="L504" s="305">
        <v>0</v>
      </c>
      <c r="M504" s="305">
        <v>695027.72</v>
      </c>
      <c r="N504" s="305">
        <v>1003501.78</v>
      </c>
      <c r="O504" s="306">
        <v>2308892.91</v>
      </c>
    </row>
    <row r="505" spans="1:15">
      <c r="A505" s="312" t="s">
        <v>32</v>
      </c>
      <c r="B505" s="313" t="s">
        <v>706</v>
      </c>
      <c r="C505" s="313" t="s">
        <v>779</v>
      </c>
      <c r="D505" s="305">
        <v>0</v>
      </c>
      <c r="E505" s="305">
        <v>0</v>
      </c>
      <c r="F505" s="305">
        <v>0</v>
      </c>
      <c r="G505" s="305">
        <v>0</v>
      </c>
      <c r="H505" s="305">
        <v>0</v>
      </c>
      <c r="I505" s="305">
        <v>0</v>
      </c>
      <c r="J505" s="305">
        <v>0</v>
      </c>
      <c r="K505" s="305">
        <v>0</v>
      </c>
      <c r="L505" s="305">
        <v>0</v>
      </c>
      <c r="M505" s="305">
        <v>0</v>
      </c>
      <c r="N505" s="305">
        <v>0</v>
      </c>
      <c r="O505" s="306">
        <v>80605</v>
      </c>
    </row>
    <row r="506" spans="1:15">
      <c r="A506" s="312" t="s">
        <v>33</v>
      </c>
      <c r="B506" s="313" t="s">
        <v>28</v>
      </c>
      <c r="C506" s="313" t="s">
        <v>779</v>
      </c>
      <c r="D506" s="305">
        <v>11257450.48</v>
      </c>
      <c r="E506" s="305">
        <v>-3748122.64</v>
      </c>
      <c r="F506" s="305">
        <v>0</v>
      </c>
      <c r="G506" s="305">
        <v>7509327.8399999999</v>
      </c>
      <c r="H506" s="305">
        <v>14365217.619999999</v>
      </c>
      <c r="I506" s="305">
        <v>0</v>
      </c>
      <c r="J506" s="305">
        <v>14365217.619999999</v>
      </c>
      <c r="K506" s="305">
        <v>0</v>
      </c>
      <c r="L506" s="305">
        <v>14365217.619999999</v>
      </c>
      <c r="M506" s="305">
        <v>0</v>
      </c>
      <c r="N506" s="305">
        <v>0</v>
      </c>
      <c r="O506" s="306">
        <v>0</v>
      </c>
    </row>
    <row r="507" spans="1:15">
      <c r="A507" s="312" t="s">
        <v>34</v>
      </c>
      <c r="B507" s="313" t="s">
        <v>31</v>
      </c>
      <c r="C507" s="313" t="s">
        <v>779</v>
      </c>
      <c r="D507" s="305">
        <v>-5229117.9000000004</v>
      </c>
      <c r="E507" s="305">
        <v>5229117.9000000004</v>
      </c>
      <c r="F507" s="305">
        <v>0</v>
      </c>
      <c r="G507" s="305">
        <v>0</v>
      </c>
      <c r="H507" s="305">
        <v>402535.07</v>
      </c>
      <c r="I507" s="305">
        <v>0</v>
      </c>
      <c r="J507" s="305">
        <v>402535.07</v>
      </c>
      <c r="K507" s="305">
        <v>0</v>
      </c>
      <c r="L507" s="305">
        <v>402535.07</v>
      </c>
      <c r="M507" s="305">
        <v>0</v>
      </c>
      <c r="N507" s="305">
        <v>0</v>
      </c>
      <c r="O507" s="306">
        <v>0</v>
      </c>
    </row>
    <row r="508" spans="1:15">
      <c r="A508" s="312" t="s">
        <v>35</v>
      </c>
      <c r="B508" s="313" t="s">
        <v>779</v>
      </c>
      <c r="C508" s="313" t="s">
        <v>779</v>
      </c>
      <c r="D508" s="305">
        <v>445463.73</v>
      </c>
      <c r="E508" s="305">
        <v>-425622.12</v>
      </c>
      <c r="F508" s="305">
        <v>0</v>
      </c>
      <c r="G508" s="305">
        <v>19841.61</v>
      </c>
      <c r="H508" s="305">
        <v>445463.73</v>
      </c>
      <c r="I508" s="305">
        <v>0</v>
      </c>
      <c r="J508" s="305">
        <v>445463.73</v>
      </c>
      <c r="K508" s="305">
        <v>0</v>
      </c>
      <c r="L508" s="305">
        <v>445463.73</v>
      </c>
      <c r="M508" s="305">
        <v>0</v>
      </c>
      <c r="N508" s="305">
        <v>0</v>
      </c>
      <c r="O508" s="306">
        <v>0</v>
      </c>
    </row>
    <row r="509" spans="1:15">
      <c r="A509" s="312" t="s">
        <v>36</v>
      </c>
      <c r="B509" s="313" t="s">
        <v>706</v>
      </c>
      <c r="C509" s="313" t="s">
        <v>779</v>
      </c>
      <c r="D509" s="305">
        <v>27246.400000000001</v>
      </c>
      <c r="E509" s="305">
        <v>0</v>
      </c>
      <c r="F509" s="305">
        <v>0</v>
      </c>
      <c r="G509" s="305">
        <v>27246.400000000001</v>
      </c>
      <c r="H509" s="305">
        <v>27246.400000000001</v>
      </c>
      <c r="I509" s="305">
        <v>27246.400000000001</v>
      </c>
      <c r="J509" s="305">
        <v>54492.800000000003</v>
      </c>
      <c r="K509" s="305">
        <v>0</v>
      </c>
      <c r="L509" s="305">
        <v>54492.800000000003</v>
      </c>
      <c r="M509" s="305">
        <v>-20151</v>
      </c>
      <c r="N509" s="305">
        <v>0</v>
      </c>
      <c r="O509" s="306">
        <v>0</v>
      </c>
    </row>
    <row r="510" spans="1:15">
      <c r="A510" s="312" t="s">
        <v>37</v>
      </c>
      <c r="B510" s="313" t="s">
        <v>1241</v>
      </c>
      <c r="C510" s="313" t="s">
        <v>656</v>
      </c>
      <c r="D510" s="305">
        <v>0</v>
      </c>
      <c r="E510" s="305">
        <v>0</v>
      </c>
      <c r="F510" s="305">
        <v>0</v>
      </c>
      <c r="G510" s="305">
        <v>0</v>
      </c>
      <c r="H510" s="305">
        <v>0</v>
      </c>
      <c r="I510" s="305">
        <v>0</v>
      </c>
      <c r="J510" s="305">
        <v>0</v>
      </c>
      <c r="K510" s="305">
        <v>0</v>
      </c>
      <c r="L510" s="305">
        <v>0</v>
      </c>
      <c r="M510" s="305">
        <v>0</v>
      </c>
      <c r="N510" s="305">
        <v>0</v>
      </c>
      <c r="O510" s="306">
        <v>-83588</v>
      </c>
    </row>
    <row r="511" spans="1:15">
      <c r="A511" s="312" t="s">
        <v>38</v>
      </c>
      <c r="B511" s="313" t="s">
        <v>39</v>
      </c>
      <c r="C511" s="313" t="s">
        <v>656</v>
      </c>
      <c r="D511" s="305">
        <v>0</v>
      </c>
      <c r="E511" s="305">
        <v>0</v>
      </c>
      <c r="F511" s="305">
        <v>0</v>
      </c>
      <c r="G511" s="305">
        <v>0</v>
      </c>
      <c r="H511" s="305">
        <v>0</v>
      </c>
      <c r="I511" s="305">
        <v>0</v>
      </c>
      <c r="J511" s="305">
        <v>0</v>
      </c>
      <c r="K511" s="305">
        <v>0</v>
      </c>
      <c r="L511" s="305">
        <v>0</v>
      </c>
      <c r="M511" s="305">
        <v>-2077972.44</v>
      </c>
      <c r="N511" s="305">
        <v>0</v>
      </c>
      <c r="O511" s="306">
        <v>16836335.07</v>
      </c>
    </row>
    <row r="512" spans="1:15">
      <c r="A512" s="312" t="s">
        <v>40</v>
      </c>
      <c r="B512" s="313" t="s">
        <v>39</v>
      </c>
      <c r="C512" s="313" t="s">
        <v>656</v>
      </c>
      <c r="D512" s="305">
        <v>14104598.210000001</v>
      </c>
      <c r="E512" s="305">
        <v>0</v>
      </c>
      <c r="F512" s="305">
        <v>0</v>
      </c>
      <c r="G512" s="305">
        <v>14104598.210000001</v>
      </c>
      <c r="H512" s="305">
        <v>14104598.210000001</v>
      </c>
      <c r="I512" s="305">
        <v>0</v>
      </c>
      <c r="J512" s="305">
        <v>14104598.210000001</v>
      </c>
      <c r="K512" s="305">
        <v>0</v>
      </c>
      <c r="L512" s="305">
        <v>14104598.210000001</v>
      </c>
      <c r="M512" s="305">
        <v>0</v>
      </c>
      <c r="N512" s="305">
        <v>0</v>
      </c>
      <c r="O512" s="306">
        <v>0</v>
      </c>
    </row>
    <row r="513" spans="1:15">
      <c r="A513" s="312" t="s">
        <v>41</v>
      </c>
      <c r="B513" s="313" t="s">
        <v>39</v>
      </c>
      <c r="C513" s="313" t="s">
        <v>656</v>
      </c>
      <c r="D513" s="305">
        <v>0</v>
      </c>
      <c r="E513" s="305">
        <v>321218.45</v>
      </c>
      <c r="F513" s="305">
        <v>0</v>
      </c>
      <c r="G513" s="305">
        <v>321218.45</v>
      </c>
      <c r="H513" s="305">
        <v>0</v>
      </c>
      <c r="I513" s="305">
        <v>14425816.66</v>
      </c>
      <c r="J513" s="305">
        <v>14425816.66</v>
      </c>
      <c r="K513" s="305">
        <v>0</v>
      </c>
      <c r="L513" s="305">
        <v>14425816.66</v>
      </c>
      <c r="M513" s="305">
        <v>0</v>
      </c>
      <c r="N513" s="305">
        <v>0</v>
      </c>
      <c r="O513" s="306">
        <v>0</v>
      </c>
    </row>
    <row r="514" spans="1:15">
      <c r="A514" s="312" t="s">
        <v>42</v>
      </c>
      <c r="B514" s="313" t="s">
        <v>43</v>
      </c>
      <c r="C514" s="313" t="s">
        <v>656</v>
      </c>
      <c r="D514" s="305">
        <v>2566122.7999999998</v>
      </c>
      <c r="E514" s="305">
        <v>-2566122.7999999998</v>
      </c>
      <c r="F514" s="305">
        <v>0</v>
      </c>
      <c r="G514" s="305">
        <v>0</v>
      </c>
      <c r="H514" s="305">
        <v>2566122.7999999998</v>
      </c>
      <c r="I514" s="305">
        <v>0</v>
      </c>
      <c r="J514" s="305">
        <v>2566122.7999999998</v>
      </c>
      <c r="K514" s="305">
        <v>0</v>
      </c>
      <c r="L514" s="305">
        <v>2566122.7999999998</v>
      </c>
      <c r="M514" s="305">
        <v>-715252.78</v>
      </c>
      <c r="N514" s="305">
        <v>0</v>
      </c>
      <c r="O514" s="306">
        <v>-8741088.0800000001</v>
      </c>
    </row>
    <row r="515" spans="1:15">
      <c r="A515" s="312" t="s">
        <v>44</v>
      </c>
      <c r="B515" s="313" t="s">
        <v>45</v>
      </c>
      <c r="C515" s="313" t="s">
        <v>656</v>
      </c>
      <c r="D515" s="307">
        <v>0</v>
      </c>
      <c r="E515" s="307">
        <v>0</v>
      </c>
      <c r="F515" s="307">
        <v>0</v>
      </c>
      <c r="G515" s="307">
        <v>0</v>
      </c>
      <c r="H515" s="307">
        <v>0</v>
      </c>
      <c r="I515" s="307">
        <v>16717.599999999999</v>
      </c>
      <c r="J515" s="307">
        <v>16717.599999999999</v>
      </c>
      <c r="K515" s="307">
        <v>0</v>
      </c>
      <c r="L515" s="307">
        <v>16717.599999999999</v>
      </c>
      <c r="M515" s="307">
        <v>0</v>
      </c>
      <c r="N515" s="307">
        <v>0</v>
      </c>
      <c r="O515" s="308">
        <v>-16717.599999999999</v>
      </c>
    </row>
  </sheetData>
  <mergeCells count="1">
    <mergeCell ref="A5:C5"/>
  </mergeCells>
  <phoneticPr fontId="89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533"/>
  <sheetViews>
    <sheetView workbookViewId="0"/>
  </sheetViews>
  <sheetFormatPr defaultRowHeight="12.75"/>
  <cols>
    <col min="1" max="1" width="11.28515625" style="453" bestFit="1" customWidth="1"/>
    <col min="2" max="2" width="60.140625" style="453" bestFit="1" customWidth="1"/>
    <col min="3" max="3" width="24.85546875" style="453" customWidth="1"/>
    <col min="4" max="4" width="16.5703125" style="453" bestFit="1" customWidth="1"/>
    <col min="5" max="5" width="14" style="453" bestFit="1" customWidth="1"/>
    <col min="6" max="6" width="16.5703125" style="453" bestFit="1" customWidth="1"/>
    <col min="7" max="7" width="14" style="453" bestFit="1" customWidth="1"/>
    <col min="8" max="9" width="16.5703125" style="453" bestFit="1" customWidth="1"/>
    <col min="10" max="16384" width="9.140625" style="453"/>
  </cols>
  <sheetData>
    <row r="5" spans="1:9">
      <c r="A5" s="731" t="s">
        <v>1205</v>
      </c>
      <c r="B5" s="731"/>
      <c r="C5" s="731"/>
    </row>
    <row r="7" spans="1:9">
      <c r="A7" s="455"/>
      <c r="B7" s="455"/>
      <c r="C7" s="455"/>
      <c r="D7" s="455" t="s">
        <v>1204</v>
      </c>
      <c r="E7" s="455" t="s">
        <v>1204</v>
      </c>
      <c r="F7" s="455" t="s">
        <v>1204</v>
      </c>
      <c r="G7" s="455" t="s">
        <v>1204</v>
      </c>
      <c r="H7" s="455" t="s">
        <v>1204</v>
      </c>
      <c r="I7" s="455" t="s">
        <v>769</v>
      </c>
    </row>
    <row r="8" spans="1:9">
      <c r="A8" s="457" t="s">
        <v>796</v>
      </c>
      <c r="B8" s="457" t="s">
        <v>797</v>
      </c>
      <c r="C8" s="457" t="s">
        <v>638</v>
      </c>
      <c r="D8" s="456" t="s">
        <v>798</v>
      </c>
      <c r="E8" s="456" t="s">
        <v>799</v>
      </c>
      <c r="F8" s="456" t="s">
        <v>800</v>
      </c>
      <c r="G8" s="456" t="s">
        <v>801</v>
      </c>
      <c r="H8" s="456" t="s">
        <v>770</v>
      </c>
      <c r="I8" s="456" t="s">
        <v>770</v>
      </c>
    </row>
    <row r="9" spans="1:9">
      <c r="A9" s="457"/>
      <c r="B9" s="457"/>
      <c r="C9" s="457"/>
      <c r="D9" s="456"/>
      <c r="E9" s="456"/>
      <c r="F9" s="456"/>
      <c r="G9" s="456"/>
      <c r="H9" s="456"/>
      <c r="I9" s="456"/>
    </row>
    <row r="10" spans="1:9">
      <c r="A10" s="458" t="s">
        <v>802</v>
      </c>
      <c r="B10" s="458" t="s">
        <v>803</v>
      </c>
      <c r="C10" s="458" t="s">
        <v>644</v>
      </c>
      <c r="D10" s="464">
        <v>0</v>
      </c>
      <c r="E10" s="464">
        <v>0</v>
      </c>
      <c r="F10" s="464">
        <v>0</v>
      </c>
      <c r="G10" s="464">
        <v>0</v>
      </c>
      <c r="H10" s="464">
        <v>0</v>
      </c>
      <c r="I10" s="465">
        <v>145957.25</v>
      </c>
    </row>
    <row r="11" spans="1:9">
      <c r="A11" s="458" t="s">
        <v>804</v>
      </c>
      <c r="B11" s="458" t="s">
        <v>803</v>
      </c>
      <c r="C11" s="458" t="s">
        <v>644</v>
      </c>
      <c r="D11" s="464">
        <v>365007.42</v>
      </c>
      <c r="E11" s="464">
        <v>0</v>
      </c>
      <c r="F11" s="464">
        <v>365007.42</v>
      </c>
      <c r="G11" s="464">
        <v>0</v>
      </c>
      <c r="H11" s="464">
        <v>365007.42</v>
      </c>
      <c r="I11" s="465">
        <v>0</v>
      </c>
    </row>
    <row r="12" spans="1:9">
      <c r="A12" s="458" t="s">
        <v>805</v>
      </c>
      <c r="B12" s="458" t="s">
        <v>806</v>
      </c>
      <c r="C12" s="458" t="s">
        <v>644</v>
      </c>
      <c r="D12" s="464">
        <v>0</v>
      </c>
      <c r="E12" s="464">
        <v>0</v>
      </c>
      <c r="F12" s="464">
        <v>0</v>
      </c>
      <c r="G12" s="464">
        <v>0</v>
      </c>
      <c r="H12" s="464">
        <v>0</v>
      </c>
      <c r="I12" s="465">
        <v>0</v>
      </c>
    </row>
    <row r="13" spans="1:9">
      <c r="A13" s="458" t="s">
        <v>807</v>
      </c>
      <c r="B13" s="458" t="s">
        <v>808</v>
      </c>
      <c r="C13" s="458" t="s">
        <v>644</v>
      </c>
      <c r="D13" s="464">
        <v>51200</v>
      </c>
      <c r="E13" s="464">
        <v>0</v>
      </c>
      <c r="F13" s="464">
        <v>51200</v>
      </c>
      <c r="G13" s="464">
        <v>-51200</v>
      </c>
      <c r="H13" s="464">
        <v>0</v>
      </c>
      <c r="I13" s="465">
        <v>0</v>
      </c>
    </row>
    <row r="14" spans="1:9">
      <c r="A14" s="458" t="s">
        <v>809</v>
      </c>
      <c r="B14" s="458" t="s">
        <v>810</v>
      </c>
      <c r="C14" s="458" t="s">
        <v>644</v>
      </c>
      <c r="D14" s="464">
        <v>0</v>
      </c>
      <c r="E14" s="464">
        <v>0</v>
      </c>
      <c r="F14" s="464">
        <v>0</v>
      </c>
      <c r="G14" s="464">
        <v>0</v>
      </c>
      <c r="H14" s="464">
        <v>0</v>
      </c>
      <c r="I14" s="465">
        <v>0</v>
      </c>
    </row>
    <row r="15" spans="1:9">
      <c r="A15" s="458" t="s">
        <v>811</v>
      </c>
      <c r="B15" s="458" t="s">
        <v>812</v>
      </c>
      <c r="C15" s="458" t="s">
        <v>644</v>
      </c>
      <c r="D15" s="464">
        <v>0</v>
      </c>
      <c r="E15" s="464">
        <v>0</v>
      </c>
      <c r="F15" s="464">
        <v>0</v>
      </c>
      <c r="G15" s="464">
        <v>0</v>
      </c>
      <c r="H15" s="464">
        <v>0</v>
      </c>
      <c r="I15" s="465">
        <v>0</v>
      </c>
    </row>
    <row r="16" spans="1:9">
      <c r="A16" s="458" t="s">
        <v>813</v>
      </c>
      <c r="B16" s="458" t="s">
        <v>814</v>
      </c>
      <c r="C16" s="458" t="s">
        <v>644</v>
      </c>
      <c r="D16" s="464">
        <v>0</v>
      </c>
      <c r="E16" s="464">
        <v>0</v>
      </c>
      <c r="F16" s="464">
        <v>0</v>
      </c>
      <c r="G16" s="464">
        <v>0</v>
      </c>
      <c r="H16" s="464">
        <v>0</v>
      </c>
      <c r="I16" s="465">
        <v>0</v>
      </c>
    </row>
    <row r="17" spans="1:9">
      <c r="A17" s="458" t="s">
        <v>815</v>
      </c>
      <c r="B17" s="458" t="s">
        <v>816</v>
      </c>
      <c r="C17" s="458" t="s">
        <v>644</v>
      </c>
      <c r="D17" s="464">
        <v>0</v>
      </c>
      <c r="E17" s="464">
        <v>0</v>
      </c>
      <c r="F17" s="464">
        <v>0</v>
      </c>
      <c r="G17" s="464">
        <v>0</v>
      </c>
      <c r="H17" s="464">
        <v>0</v>
      </c>
      <c r="I17" s="465">
        <v>0</v>
      </c>
    </row>
    <row r="18" spans="1:9">
      <c r="A18" s="458" t="s">
        <v>817</v>
      </c>
      <c r="B18" s="458" t="s">
        <v>814</v>
      </c>
      <c r="C18" s="458" t="s">
        <v>644</v>
      </c>
      <c r="D18" s="464">
        <v>0</v>
      </c>
      <c r="E18" s="464">
        <v>0</v>
      </c>
      <c r="F18" s="464">
        <v>0</v>
      </c>
      <c r="G18" s="464">
        <v>0</v>
      </c>
      <c r="H18" s="464">
        <v>0</v>
      </c>
      <c r="I18" s="465">
        <v>16506.830000000002</v>
      </c>
    </row>
    <row r="19" spans="1:9">
      <c r="A19" s="458" t="s">
        <v>818</v>
      </c>
      <c r="B19" s="458" t="s">
        <v>819</v>
      </c>
      <c r="C19" s="458" t="s">
        <v>644</v>
      </c>
      <c r="D19" s="464">
        <v>1536862.3</v>
      </c>
      <c r="E19" s="464">
        <v>0</v>
      </c>
      <c r="F19" s="464">
        <v>1536862.3</v>
      </c>
      <c r="G19" s="464">
        <v>0</v>
      </c>
      <c r="H19" s="464">
        <v>1536862.3</v>
      </c>
      <c r="I19" s="465">
        <v>0</v>
      </c>
    </row>
    <row r="20" spans="1:9">
      <c r="A20" s="458" t="s">
        <v>820</v>
      </c>
      <c r="B20" s="458" t="s">
        <v>821</v>
      </c>
      <c r="C20" s="458" t="s">
        <v>644</v>
      </c>
      <c r="D20" s="464">
        <v>461003.21</v>
      </c>
      <c r="E20" s="464">
        <v>0</v>
      </c>
      <c r="F20" s="464">
        <v>461003.21</v>
      </c>
      <c r="G20" s="464">
        <v>0</v>
      </c>
      <c r="H20" s="464">
        <v>461003.21</v>
      </c>
      <c r="I20" s="465">
        <v>0</v>
      </c>
    </row>
    <row r="21" spans="1:9">
      <c r="A21" s="458" t="s">
        <v>822</v>
      </c>
      <c r="B21" s="458" t="s">
        <v>823</v>
      </c>
      <c r="C21" s="458" t="s">
        <v>644</v>
      </c>
      <c r="D21" s="464">
        <v>9096031.0099999998</v>
      </c>
      <c r="E21" s="464">
        <v>0</v>
      </c>
      <c r="F21" s="464">
        <v>9096031.0099999998</v>
      </c>
      <c r="G21" s="464">
        <v>0</v>
      </c>
      <c r="H21" s="464">
        <v>9096031.0099999998</v>
      </c>
      <c r="I21" s="465">
        <v>0</v>
      </c>
    </row>
    <row r="22" spans="1:9">
      <c r="A22" s="458" t="s">
        <v>824</v>
      </c>
      <c r="B22" s="458" t="s">
        <v>825</v>
      </c>
      <c r="C22" s="458" t="s">
        <v>644</v>
      </c>
      <c r="D22" s="464">
        <v>7221.12</v>
      </c>
      <c r="E22" s="464">
        <v>0</v>
      </c>
      <c r="F22" s="464">
        <v>7221.12</v>
      </c>
      <c r="G22" s="464">
        <v>0</v>
      </c>
      <c r="H22" s="464">
        <v>7221.12</v>
      </c>
      <c r="I22" s="465">
        <v>0</v>
      </c>
    </row>
    <row r="23" spans="1:9">
      <c r="A23" s="458" t="s">
        <v>851</v>
      </c>
      <c r="B23" s="458" t="s">
        <v>852</v>
      </c>
      <c r="C23" s="458" t="s">
        <v>644</v>
      </c>
      <c r="D23" s="464">
        <v>0</v>
      </c>
      <c r="E23" s="464">
        <v>0</v>
      </c>
      <c r="F23" s="464">
        <v>0</v>
      </c>
      <c r="G23" s="464">
        <v>0</v>
      </c>
      <c r="H23" s="464">
        <v>0</v>
      </c>
      <c r="I23" s="465">
        <v>0</v>
      </c>
    </row>
    <row r="24" spans="1:9">
      <c r="A24" s="458" t="s">
        <v>905</v>
      </c>
      <c r="B24" s="458" t="s">
        <v>827</v>
      </c>
      <c r="C24" s="458" t="s">
        <v>644</v>
      </c>
      <c r="D24" s="464">
        <v>0</v>
      </c>
      <c r="E24" s="464">
        <v>0</v>
      </c>
      <c r="F24" s="464">
        <v>0</v>
      </c>
      <c r="G24" s="464">
        <v>0</v>
      </c>
      <c r="H24" s="464">
        <v>0</v>
      </c>
      <c r="I24" s="465">
        <v>0</v>
      </c>
    </row>
    <row r="25" spans="1:9">
      <c r="A25" s="458" t="s">
        <v>906</v>
      </c>
      <c r="B25" s="458" t="s">
        <v>827</v>
      </c>
      <c r="C25" s="458" t="s">
        <v>644</v>
      </c>
      <c r="D25" s="464">
        <v>0</v>
      </c>
      <c r="E25" s="464">
        <v>0</v>
      </c>
      <c r="F25" s="464">
        <v>0</v>
      </c>
      <c r="G25" s="464">
        <v>0</v>
      </c>
      <c r="H25" s="464">
        <v>0</v>
      </c>
      <c r="I25" s="465">
        <v>0</v>
      </c>
    </row>
    <row r="26" spans="1:9">
      <c r="A26" s="458" t="s">
        <v>826</v>
      </c>
      <c r="B26" s="458" t="s">
        <v>827</v>
      </c>
      <c r="C26" s="458" t="s">
        <v>644</v>
      </c>
      <c r="D26" s="464">
        <v>0</v>
      </c>
      <c r="E26" s="464">
        <v>0</v>
      </c>
      <c r="F26" s="464">
        <v>0</v>
      </c>
      <c r="G26" s="464">
        <v>0</v>
      </c>
      <c r="H26" s="464">
        <v>0</v>
      </c>
      <c r="I26" s="465">
        <v>7482301.0099999998</v>
      </c>
    </row>
    <row r="27" spans="1:9">
      <c r="A27" s="458" t="s">
        <v>828</v>
      </c>
      <c r="B27" s="458" t="s">
        <v>829</v>
      </c>
      <c r="C27" s="458" t="s">
        <v>644</v>
      </c>
      <c r="D27" s="464">
        <v>0</v>
      </c>
      <c r="E27" s="464">
        <v>0</v>
      </c>
      <c r="F27" s="464">
        <v>0</v>
      </c>
      <c r="G27" s="464">
        <v>0</v>
      </c>
      <c r="H27" s="464">
        <v>0</v>
      </c>
      <c r="I27" s="465">
        <v>0</v>
      </c>
    </row>
    <row r="28" spans="1:9">
      <c r="A28" s="458" t="s">
        <v>830</v>
      </c>
      <c r="B28" s="458" t="s">
        <v>831</v>
      </c>
      <c r="C28" s="458" t="s">
        <v>644</v>
      </c>
      <c r="D28" s="464">
        <v>0</v>
      </c>
      <c r="E28" s="464">
        <v>0</v>
      </c>
      <c r="F28" s="464">
        <v>0</v>
      </c>
      <c r="G28" s="464">
        <v>0</v>
      </c>
      <c r="H28" s="464">
        <v>0</v>
      </c>
      <c r="I28" s="465">
        <v>0</v>
      </c>
    </row>
    <row r="29" spans="1:9">
      <c r="A29" s="458" t="s">
        <v>832</v>
      </c>
      <c r="B29" s="458" t="s">
        <v>833</v>
      </c>
      <c r="C29" s="458" t="s">
        <v>644</v>
      </c>
      <c r="D29" s="464">
        <v>0</v>
      </c>
      <c r="E29" s="464">
        <v>0</v>
      </c>
      <c r="F29" s="464">
        <v>0</v>
      </c>
      <c r="G29" s="464">
        <v>0</v>
      </c>
      <c r="H29" s="464">
        <v>0</v>
      </c>
      <c r="I29" s="465">
        <v>5000</v>
      </c>
    </row>
    <row r="30" spans="1:9">
      <c r="A30" s="458" t="s">
        <v>834</v>
      </c>
      <c r="B30" s="458" t="s">
        <v>816</v>
      </c>
      <c r="C30" s="458" t="s">
        <v>644</v>
      </c>
      <c r="D30" s="464">
        <v>0</v>
      </c>
      <c r="E30" s="464">
        <v>0</v>
      </c>
      <c r="F30" s="464">
        <v>0</v>
      </c>
      <c r="G30" s="464">
        <v>0</v>
      </c>
      <c r="H30" s="464">
        <v>0</v>
      </c>
      <c r="I30" s="465">
        <v>146.47999999999999</v>
      </c>
    </row>
    <row r="31" spans="1:9">
      <c r="A31" s="458" t="s">
        <v>835</v>
      </c>
      <c r="B31" s="458" t="s">
        <v>819</v>
      </c>
      <c r="C31" s="458" t="s">
        <v>644</v>
      </c>
      <c r="D31" s="464">
        <v>0</v>
      </c>
      <c r="E31" s="464">
        <v>0</v>
      </c>
      <c r="F31" s="464">
        <v>0</v>
      </c>
      <c r="G31" s="464">
        <v>0</v>
      </c>
      <c r="H31" s="464">
        <v>0</v>
      </c>
      <c r="I31" s="465">
        <v>675570.32</v>
      </c>
    </row>
    <row r="32" spans="1:9">
      <c r="A32" s="458" t="s">
        <v>836</v>
      </c>
      <c r="B32" s="458" t="s">
        <v>821</v>
      </c>
      <c r="C32" s="458" t="s">
        <v>644</v>
      </c>
      <c r="D32" s="464">
        <v>0</v>
      </c>
      <c r="E32" s="464">
        <v>0</v>
      </c>
      <c r="F32" s="464">
        <v>0</v>
      </c>
      <c r="G32" s="464">
        <v>0</v>
      </c>
      <c r="H32" s="464">
        <v>0</v>
      </c>
      <c r="I32" s="465">
        <v>113780.08</v>
      </c>
    </row>
    <row r="33" spans="1:9">
      <c r="A33" s="458" t="s">
        <v>837</v>
      </c>
      <c r="B33" s="458" t="s">
        <v>838</v>
      </c>
      <c r="C33" s="458" t="s">
        <v>644</v>
      </c>
      <c r="D33" s="464">
        <v>0</v>
      </c>
      <c r="E33" s="464">
        <v>0</v>
      </c>
      <c r="F33" s="464">
        <v>0</v>
      </c>
      <c r="G33" s="464">
        <v>0</v>
      </c>
      <c r="H33" s="464">
        <v>0</v>
      </c>
      <c r="I33" s="465">
        <v>5000</v>
      </c>
    </row>
    <row r="34" spans="1:9">
      <c r="A34" s="458" t="s">
        <v>839</v>
      </c>
      <c r="B34" s="458" t="s">
        <v>823</v>
      </c>
      <c r="C34" s="458" t="s">
        <v>644</v>
      </c>
      <c r="D34" s="464">
        <v>0</v>
      </c>
      <c r="E34" s="464">
        <v>0</v>
      </c>
      <c r="F34" s="464">
        <v>0</v>
      </c>
      <c r="G34" s="464">
        <v>0</v>
      </c>
      <c r="H34" s="464">
        <v>0</v>
      </c>
      <c r="I34" s="465">
        <v>4631766.6500000004</v>
      </c>
    </row>
    <row r="35" spans="1:9">
      <c r="A35" s="458" t="s">
        <v>840</v>
      </c>
      <c r="B35" s="458" t="s">
        <v>841</v>
      </c>
      <c r="C35" s="458" t="s">
        <v>644</v>
      </c>
      <c r="D35" s="464">
        <v>0</v>
      </c>
      <c r="E35" s="464">
        <v>0</v>
      </c>
      <c r="F35" s="464">
        <v>0</v>
      </c>
      <c r="G35" s="464">
        <v>0</v>
      </c>
      <c r="H35" s="464">
        <v>0</v>
      </c>
      <c r="I35" s="465">
        <v>5000</v>
      </c>
    </row>
    <row r="36" spans="1:9">
      <c r="A36" s="458" t="s">
        <v>842</v>
      </c>
      <c r="B36" s="458" t="s">
        <v>843</v>
      </c>
      <c r="C36" s="458" t="s">
        <v>644</v>
      </c>
      <c r="D36" s="464">
        <v>0</v>
      </c>
      <c r="E36" s="464">
        <v>0</v>
      </c>
      <c r="F36" s="464">
        <v>0</v>
      </c>
      <c r="G36" s="464">
        <v>0</v>
      </c>
      <c r="H36" s="464">
        <v>0</v>
      </c>
      <c r="I36" s="465">
        <v>3000</v>
      </c>
    </row>
    <row r="37" spans="1:9">
      <c r="A37" s="458" t="s">
        <v>844</v>
      </c>
      <c r="B37" s="458" t="s">
        <v>825</v>
      </c>
      <c r="C37" s="458" t="s">
        <v>644</v>
      </c>
      <c r="D37" s="464">
        <v>0</v>
      </c>
      <c r="E37" s="464">
        <v>0</v>
      </c>
      <c r="F37" s="464">
        <v>0</v>
      </c>
      <c r="G37" s="464">
        <v>0</v>
      </c>
      <c r="H37" s="464">
        <v>0</v>
      </c>
      <c r="I37" s="465">
        <v>6548.21</v>
      </c>
    </row>
    <row r="38" spans="1:9">
      <c r="A38" s="458" t="s">
        <v>845</v>
      </c>
      <c r="B38" s="458" t="s">
        <v>846</v>
      </c>
      <c r="C38" s="458" t="s">
        <v>644</v>
      </c>
      <c r="D38" s="464">
        <v>0</v>
      </c>
      <c r="E38" s="464">
        <v>0</v>
      </c>
      <c r="F38" s="464">
        <v>0</v>
      </c>
      <c r="G38" s="464">
        <v>0</v>
      </c>
      <c r="H38" s="464">
        <v>0</v>
      </c>
      <c r="I38" s="465">
        <v>0</v>
      </c>
    </row>
    <row r="39" spans="1:9">
      <c r="A39" s="458" t="s">
        <v>847</v>
      </c>
      <c r="B39" s="458" t="s">
        <v>848</v>
      </c>
      <c r="C39" s="458" t="s">
        <v>644</v>
      </c>
      <c r="D39" s="464">
        <v>0</v>
      </c>
      <c r="E39" s="464">
        <v>0</v>
      </c>
      <c r="F39" s="464">
        <v>0</v>
      </c>
      <c r="G39" s="464">
        <v>0</v>
      </c>
      <c r="H39" s="464">
        <v>0</v>
      </c>
      <c r="I39" s="465">
        <v>10000</v>
      </c>
    </row>
    <row r="40" spans="1:9">
      <c r="A40" s="458" t="s">
        <v>849</v>
      </c>
      <c r="B40" s="458" t="s">
        <v>850</v>
      </c>
      <c r="C40" s="458" t="s">
        <v>644</v>
      </c>
      <c r="D40" s="464">
        <v>0</v>
      </c>
      <c r="E40" s="464">
        <v>0</v>
      </c>
      <c r="F40" s="464">
        <v>0</v>
      </c>
      <c r="G40" s="464">
        <v>0</v>
      </c>
      <c r="H40" s="464">
        <v>0</v>
      </c>
      <c r="I40" s="465">
        <v>5000</v>
      </c>
    </row>
    <row r="41" spans="1:9">
      <c r="A41" s="458" t="s">
        <v>853</v>
      </c>
      <c r="B41" s="458" t="s">
        <v>854</v>
      </c>
      <c r="C41" s="458" t="s">
        <v>646</v>
      </c>
      <c r="D41" s="464">
        <v>0</v>
      </c>
      <c r="E41" s="464">
        <v>0</v>
      </c>
      <c r="F41" s="464">
        <v>0</v>
      </c>
      <c r="G41" s="464">
        <v>0</v>
      </c>
      <c r="H41" s="464">
        <v>0</v>
      </c>
      <c r="I41" s="465">
        <v>-1449230893.3900001</v>
      </c>
    </row>
    <row r="42" spans="1:9">
      <c r="A42" s="458" t="s">
        <v>855</v>
      </c>
      <c r="B42" s="458" t="s">
        <v>854</v>
      </c>
      <c r="C42" s="458" t="s">
        <v>646</v>
      </c>
      <c r="D42" s="464">
        <v>1189507298.6600001</v>
      </c>
      <c r="E42" s="464">
        <v>-47250841.640000001</v>
      </c>
      <c r="F42" s="464">
        <v>1142256457.02</v>
      </c>
      <c r="G42" s="464">
        <v>0</v>
      </c>
      <c r="H42" s="464">
        <v>1142256457.02</v>
      </c>
      <c r="I42" s="465">
        <v>0</v>
      </c>
    </row>
    <row r="43" spans="1:9">
      <c r="A43" s="458" t="s">
        <v>856</v>
      </c>
      <c r="B43" s="458" t="s">
        <v>857</v>
      </c>
      <c r="C43" s="458" t="s">
        <v>646</v>
      </c>
      <c r="D43" s="464">
        <v>-1189507298.6600001</v>
      </c>
      <c r="E43" s="464">
        <v>47250841.640000001</v>
      </c>
      <c r="F43" s="464">
        <v>-1142256457.02</v>
      </c>
      <c r="G43" s="464">
        <v>0</v>
      </c>
      <c r="H43" s="464">
        <v>-1142256457.02</v>
      </c>
      <c r="I43" s="465">
        <v>0</v>
      </c>
    </row>
    <row r="44" spans="1:9">
      <c r="A44" s="458" t="s">
        <v>858</v>
      </c>
      <c r="B44" s="458" t="s">
        <v>857</v>
      </c>
      <c r="C44" s="458" t="s">
        <v>646</v>
      </c>
      <c r="D44" s="464">
        <v>0</v>
      </c>
      <c r="E44" s="464">
        <v>0</v>
      </c>
      <c r="F44" s="464">
        <v>0</v>
      </c>
      <c r="G44" s="464">
        <v>0</v>
      </c>
      <c r="H44" s="464">
        <v>0</v>
      </c>
      <c r="I44" s="465">
        <v>1449230893.3900001</v>
      </c>
    </row>
    <row r="45" spans="1:9">
      <c r="A45" s="458" t="s">
        <v>859</v>
      </c>
      <c r="B45" s="458" t="s">
        <v>860</v>
      </c>
      <c r="C45" s="458" t="s">
        <v>652</v>
      </c>
      <c r="D45" s="464">
        <v>0</v>
      </c>
      <c r="E45" s="464">
        <v>0</v>
      </c>
      <c r="F45" s="464">
        <v>0</v>
      </c>
      <c r="G45" s="464">
        <v>0</v>
      </c>
      <c r="H45" s="464">
        <v>0</v>
      </c>
      <c r="I45" s="465">
        <v>0</v>
      </c>
    </row>
    <row r="46" spans="1:9">
      <c r="A46" s="458" t="s">
        <v>861</v>
      </c>
      <c r="B46" s="458" t="s">
        <v>860</v>
      </c>
      <c r="C46" s="458" t="s">
        <v>652</v>
      </c>
      <c r="D46" s="464">
        <v>0</v>
      </c>
      <c r="E46" s="464">
        <v>0</v>
      </c>
      <c r="F46" s="464">
        <v>0</v>
      </c>
      <c r="G46" s="464">
        <v>0</v>
      </c>
      <c r="H46" s="464">
        <v>0</v>
      </c>
      <c r="I46" s="465">
        <v>1000416720.38</v>
      </c>
    </row>
    <row r="47" spans="1:9">
      <c r="A47" s="458" t="s">
        <v>862</v>
      </c>
      <c r="B47" s="458" t="s">
        <v>863</v>
      </c>
      <c r="C47" s="458" t="s">
        <v>652</v>
      </c>
      <c r="D47" s="464">
        <v>0</v>
      </c>
      <c r="E47" s="464">
        <v>0</v>
      </c>
      <c r="F47" s="464">
        <v>0</v>
      </c>
      <c r="G47" s="464">
        <v>0</v>
      </c>
      <c r="H47" s="464">
        <v>0</v>
      </c>
      <c r="I47" s="465">
        <v>2782904.04</v>
      </c>
    </row>
    <row r="48" spans="1:9">
      <c r="A48" s="458" t="s">
        <v>1209</v>
      </c>
      <c r="B48" s="458" t="s">
        <v>865</v>
      </c>
      <c r="C48" s="458" t="s">
        <v>652</v>
      </c>
      <c r="D48" s="464">
        <v>0</v>
      </c>
      <c r="E48" s="464">
        <v>0</v>
      </c>
      <c r="F48" s="464">
        <v>0</v>
      </c>
      <c r="G48" s="464">
        <v>0</v>
      </c>
      <c r="H48" s="464">
        <v>0</v>
      </c>
      <c r="I48" s="465">
        <v>0</v>
      </c>
    </row>
    <row r="49" spans="1:9">
      <c r="A49" s="458" t="s">
        <v>864</v>
      </c>
      <c r="B49" s="458" t="s">
        <v>865</v>
      </c>
      <c r="C49" s="458" t="s">
        <v>652</v>
      </c>
      <c r="D49" s="464">
        <v>0</v>
      </c>
      <c r="E49" s="464">
        <v>0</v>
      </c>
      <c r="F49" s="464">
        <v>0</v>
      </c>
      <c r="G49" s="464">
        <v>0</v>
      </c>
      <c r="H49" s="464">
        <v>0</v>
      </c>
      <c r="I49" s="465">
        <v>29407524.68</v>
      </c>
    </row>
    <row r="50" spans="1:9">
      <c r="A50" s="458" t="s">
        <v>866</v>
      </c>
      <c r="B50" s="458" t="s">
        <v>867</v>
      </c>
      <c r="C50" s="458" t="s">
        <v>652</v>
      </c>
      <c r="D50" s="464">
        <v>0</v>
      </c>
      <c r="E50" s="464">
        <v>0</v>
      </c>
      <c r="F50" s="464">
        <v>0</v>
      </c>
      <c r="G50" s="464">
        <v>0</v>
      </c>
      <c r="H50" s="464">
        <v>0</v>
      </c>
      <c r="I50" s="465">
        <v>180000000</v>
      </c>
    </row>
    <row r="51" spans="1:9">
      <c r="A51" s="458" t="s">
        <v>868</v>
      </c>
      <c r="B51" s="458" t="s">
        <v>860</v>
      </c>
      <c r="C51" s="458" t="s">
        <v>652</v>
      </c>
      <c r="D51" s="464">
        <v>304100669.25</v>
      </c>
      <c r="E51" s="464">
        <v>0</v>
      </c>
      <c r="F51" s="464">
        <v>304100669.25</v>
      </c>
      <c r="G51" s="464">
        <v>0</v>
      </c>
      <c r="H51" s="464">
        <v>304100669.25</v>
      </c>
      <c r="I51" s="465">
        <v>0</v>
      </c>
    </row>
    <row r="52" spans="1:9">
      <c r="A52" s="458" t="s">
        <v>869</v>
      </c>
      <c r="B52" s="458" t="s">
        <v>870</v>
      </c>
      <c r="C52" s="458" t="s">
        <v>652</v>
      </c>
      <c r="D52" s="464">
        <v>449682672.54000002</v>
      </c>
      <c r="E52" s="464">
        <v>14797762.49</v>
      </c>
      <c r="F52" s="464">
        <v>464480435.02999997</v>
      </c>
      <c r="G52" s="464">
        <v>0</v>
      </c>
      <c r="H52" s="464">
        <v>464480435.02999997</v>
      </c>
      <c r="I52" s="465">
        <v>0</v>
      </c>
    </row>
    <row r="53" spans="1:9">
      <c r="A53" s="458" t="s">
        <v>871</v>
      </c>
      <c r="B53" s="458" t="s">
        <v>863</v>
      </c>
      <c r="C53" s="458" t="s">
        <v>652</v>
      </c>
      <c r="D53" s="464">
        <v>3382317.83</v>
      </c>
      <c r="E53" s="464">
        <v>0</v>
      </c>
      <c r="F53" s="464">
        <v>3382317.83</v>
      </c>
      <c r="G53" s="464">
        <v>0</v>
      </c>
      <c r="H53" s="464">
        <v>3382317.83</v>
      </c>
      <c r="I53" s="465">
        <v>0</v>
      </c>
    </row>
    <row r="54" spans="1:9">
      <c r="A54" s="458" t="s">
        <v>872</v>
      </c>
      <c r="B54" s="458" t="s">
        <v>873</v>
      </c>
      <c r="C54" s="458" t="s">
        <v>652</v>
      </c>
      <c r="D54" s="464">
        <v>0</v>
      </c>
      <c r="E54" s="464">
        <v>0</v>
      </c>
      <c r="F54" s="464">
        <v>0</v>
      </c>
      <c r="G54" s="464">
        <v>0</v>
      </c>
      <c r="H54" s="464">
        <v>0</v>
      </c>
      <c r="I54" s="465">
        <v>0</v>
      </c>
    </row>
    <row r="55" spans="1:9">
      <c r="A55" s="458" t="s">
        <v>874</v>
      </c>
      <c r="B55" s="458" t="s">
        <v>875</v>
      </c>
      <c r="C55" s="458" t="s">
        <v>652</v>
      </c>
      <c r="D55" s="464">
        <v>0</v>
      </c>
      <c r="E55" s="464">
        <v>0</v>
      </c>
      <c r="F55" s="464">
        <v>0</v>
      </c>
      <c r="G55" s="464">
        <v>0</v>
      </c>
      <c r="H55" s="464">
        <v>0</v>
      </c>
      <c r="I55" s="465">
        <v>0</v>
      </c>
    </row>
    <row r="56" spans="1:9">
      <c r="A56" s="458" t="s">
        <v>876</v>
      </c>
      <c r="B56" s="458" t="s">
        <v>877</v>
      </c>
      <c r="C56" s="458" t="s">
        <v>652</v>
      </c>
      <c r="D56" s="464">
        <v>0</v>
      </c>
      <c r="E56" s="464">
        <v>0</v>
      </c>
      <c r="F56" s="464">
        <v>0</v>
      </c>
      <c r="G56" s="464">
        <v>0</v>
      </c>
      <c r="H56" s="464">
        <v>0</v>
      </c>
      <c r="I56" s="465">
        <v>0</v>
      </c>
    </row>
    <row r="57" spans="1:9">
      <c r="A57" s="458" t="s">
        <v>878</v>
      </c>
      <c r="B57" s="458" t="s">
        <v>879</v>
      </c>
      <c r="C57" s="458" t="s">
        <v>652</v>
      </c>
      <c r="D57" s="464">
        <v>0</v>
      </c>
      <c r="E57" s="464">
        <v>0</v>
      </c>
      <c r="F57" s="464">
        <v>0</v>
      </c>
      <c r="G57" s="464">
        <v>0</v>
      </c>
      <c r="H57" s="464">
        <v>0</v>
      </c>
      <c r="I57" s="465">
        <v>0</v>
      </c>
    </row>
    <row r="58" spans="1:9">
      <c r="A58" s="458" t="s">
        <v>880</v>
      </c>
      <c r="B58" s="458" t="s">
        <v>881</v>
      </c>
      <c r="C58" s="458" t="s">
        <v>652</v>
      </c>
      <c r="D58" s="464">
        <v>0</v>
      </c>
      <c r="E58" s="464">
        <v>0</v>
      </c>
      <c r="F58" s="464">
        <v>0</v>
      </c>
      <c r="G58" s="464">
        <v>0</v>
      </c>
      <c r="H58" s="464">
        <v>0</v>
      </c>
      <c r="I58" s="465">
        <v>0</v>
      </c>
    </row>
    <row r="59" spans="1:9">
      <c r="A59" s="458" t="s">
        <v>882</v>
      </c>
      <c r="B59" s="458" t="s">
        <v>883</v>
      </c>
      <c r="C59" s="458" t="s">
        <v>652</v>
      </c>
      <c r="D59" s="464">
        <v>1711218.65</v>
      </c>
      <c r="E59" s="464">
        <v>0</v>
      </c>
      <c r="F59" s="464">
        <v>1711218.65</v>
      </c>
      <c r="G59" s="464">
        <v>0</v>
      </c>
      <c r="H59" s="464">
        <v>1711218.65</v>
      </c>
      <c r="I59" s="465">
        <v>0</v>
      </c>
    </row>
    <row r="60" spans="1:9">
      <c r="A60" s="458" t="s">
        <v>884</v>
      </c>
      <c r="B60" s="458" t="s">
        <v>865</v>
      </c>
      <c r="C60" s="458" t="s">
        <v>652</v>
      </c>
      <c r="D60" s="464">
        <v>10482164.789999999</v>
      </c>
      <c r="E60" s="464">
        <v>-184112.15</v>
      </c>
      <c r="F60" s="464">
        <v>10298052.640000001</v>
      </c>
      <c r="G60" s="464">
        <v>0</v>
      </c>
      <c r="H60" s="464">
        <v>10298052.640000001</v>
      </c>
      <c r="I60" s="465">
        <v>0</v>
      </c>
    </row>
    <row r="61" spans="1:9">
      <c r="A61" s="458" t="s">
        <v>885</v>
      </c>
      <c r="B61" s="458" t="s">
        <v>886</v>
      </c>
      <c r="C61" s="458" t="s">
        <v>652</v>
      </c>
      <c r="D61" s="464">
        <v>0</v>
      </c>
      <c r="E61" s="464">
        <v>0</v>
      </c>
      <c r="F61" s="464">
        <v>0</v>
      </c>
      <c r="G61" s="464">
        <v>0</v>
      </c>
      <c r="H61" s="464">
        <v>0</v>
      </c>
      <c r="I61" s="465">
        <v>0</v>
      </c>
    </row>
    <row r="62" spans="1:9">
      <c r="A62" s="458" t="s">
        <v>887</v>
      </c>
      <c r="B62" s="458" t="s">
        <v>888</v>
      </c>
      <c r="C62" s="458" t="s">
        <v>652</v>
      </c>
      <c r="D62" s="464">
        <v>0</v>
      </c>
      <c r="E62" s="464">
        <v>0</v>
      </c>
      <c r="F62" s="464">
        <v>0</v>
      </c>
      <c r="G62" s="464">
        <v>0</v>
      </c>
      <c r="H62" s="464">
        <v>0</v>
      </c>
      <c r="I62" s="465">
        <v>0</v>
      </c>
    </row>
    <row r="63" spans="1:9">
      <c r="A63" s="458" t="s">
        <v>889</v>
      </c>
      <c r="B63" s="458" t="s">
        <v>890</v>
      </c>
      <c r="C63" s="458" t="s">
        <v>652</v>
      </c>
      <c r="D63" s="464">
        <v>0</v>
      </c>
      <c r="E63" s="464">
        <v>0</v>
      </c>
      <c r="F63" s="464">
        <v>0</v>
      </c>
      <c r="G63" s="464">
        <v>0</v>
      </c>
      <c r="H63" s="464">
        <v>0</v>
      </c>
      <c r="I63" s="465">
        <v>0</v>
      </c>
    </row>
    <row r="64" spans="1:9">
      <c r="A64" s="458" t="s">
        <v>891</v>
      </c>
      <c r="B64" s="458" t="s">
        <v>892</v>
      </c>
      <c r="C64" s="458" t="s">
        <v>652</v>
      </c>
      <c r="D64" s="464">
        <v>0</v>
      </c>
      <c r="E64" s="464">
        <v>0</v>
      </c>
      <c r="F64" s="464">
        <v>0</v>
      </c>
      <c r="G64" s="464">
        <v>0</v>
      </c>
      <c r="H64" s="464">
        <v>0</v>
      </c>
      <c r="I64" s="465">
        <v>0</v>
      </c>
    </row>
    <row r="65" spans="1:9">
      <c r="A65" s="458" t="s">
        <v>893</v>
      </c>
      <c r="B65" s="458" t="s">
        <v>894</v>
      </c>
      <c r="C65" s="458" t="s">
        <v>652</v>
      </c>
      <c r="D65" s="464">
        <v>0</v>
      </c>
      <c r="E65" s="464">
        <v>0</v>
      </c>
      <c r="F65" s="464">
        <v>0</v>
      </c>
      <c r="G65" s="464">
        <v>0</v>
      </c>
      <c r="H65" s="464">
        <v>0</v>
      </c>
      <c r="I65" s="465">
        <v>0</v>
      </c>
    </row>
    <row r="66" spans="1:9">
      <c r="A66" s="458" t="s">
        <v>895</v>
      </c>
      <c r="B66" s="458" t="s">
        <v>896</v>
      </c>
      <c r="C66" s="458" t="s">
        <v>652</v>
      </c>
      <c r="D66" s="464">
        <v>0</v>
      </c>
      <c r="E66" s="464">
        <v>0</v>
      </c>
      <c r="F66" s="464">
        <v>0</v>
      </c>
      <c r="G66" s="464">
        <v>0</v>
      </c>
      <c r="H66" s="464">
        <v>0</v>
      </c>
      <c r="I66" s="465">
        <v>0</v>
      </c>
    </row>
    <row r="67" spans="1:9">
      <c r="A67" s="458" t="s">
        <v>897</v>
      </c>
      <c r="B67" s="458" t="s">
        <v>898</v>
      </c>
      <c r="C67" s="458" t="s">
        <v>652</v>
      </c>
      <c r="D67" s="464">
        <v>0</v>
      </c>
      <c r="E67" s="464">
        <v>0</v>
      </c>
      <c r="F67" s="464">
        <v>0</v>
      </c>
      <c r="G67" s="464">
        <v>0</v>
      </c>
      <c r="H67" s="464">
        <v>0</v>
      </c>
      <c r="I67" s="465">
        <v>0</v>
      </c>
    </row>
    <row r="68" spans="1:9">
      <c r="A68" s="458" t="s">
        <v>899</v>
      </c>
      <c r="B68" s="458" t="s">
        <v>900</v>
      </c>
      <c r="C68" s="458" t="s">
        <v>652</v>
      </c>
      <c r="D68" s="464">
        <v>0</v>
      </c>
      <c r="E68" s="464">
        <v>0</v>
      </c>
      <c r="F68" s="464">
        <v>0</v>
      </c>
      <c r="G68" s="464">
        <v>0</v>
      </c>
      <c r="H68" s="464">
        <v>0</v>
      </c>
      <c r="I68" s="465">
        <v>0</v>
      </c>
    </row>
    <row r="69" spans="1:9">
      <c r="A69" s="458" t="s">
        <v>901</v>
      </c>
      <c r="B69" s="458" t="s">
        <v>870</v>
      </c>
      <c r="C69" s="458" t="s">
        <v>652</v>
      </c>
      <c r="D69" s="464">
        <v>0</v>
      </c>
      <c r="E69" s="464">
        <v>0</v>
      </c>
      <c r="F69" s="464">
        <v>0</v>
      </c>
      <c r="G69" s="464">
        <v>0</v>
      </c>
      <c r="H69" s="464">
        <v>0</v>
      </c>
      <c r="I69" s="465">
        <v>65755960.590000004</v>
      </c>
    </row>
    <row r="70" spans="1:9">
      <c r="A70" s="458" t="s">
        <v>902</v>
      </c>
      <c r="B70" s="458" t="s">
        <v>867</v>
      </c>
      <c r="C70" s="458" t="s">
        <v>652</v>
      </c>
      <c r="D70" s="464">
        <v>666431375</v>
      </c>
      <c r="E70" s="464">
        <v>0</v>
      </c>
      <c r="F70" s="464">
        <v>666431375</v>
      </c>
      <c r="G70" s="464">
        <v>0</v>
      </c>
      <c r="H70" s="464">
        <v>666431375</v>
      </c>
      <c r="I70" s="465">
        <v>0</v>
      </c>
    </row>
    <row r="71" spans="1:9">
      <c r="A71" s="458" t="s">
        <v>1210</v>
      </c>
      <c r="B71" s="458" t="s">
        <v>808</v>
      </c>
      <c r="C71" s="458" t="s">
        <v>657</v>
      </c>
      <c r="D71" s="464">
        <v>0</v>
      </c>
      <c r="E71" s="464">
        <v>0</v>
      </c>
      <c r="F71" s="464">
        <v>0</v>
      </c>
      <c r="G71" s="464">
        <v>51200</v>
      </c>
      <c r="H71" s="464">
        <v>51200</v>
      </c>
      <c r="I71" s="465">
        <v>0</v>
      </c>
    </row>
    <row r="72" spans="1:9">
      <c r="A72" s="458" t="s">
        <v>903</v>
      </c>
      <c r="B72" s="458" t="s">
        <v>904</v>
      </c>
      <c r="C72" s="458" t="s">
        <v>657</v>
      </c>
      <c r="D72" s="464">
        <v>0</v>
      </c>
      <c r="E72" s="464">
        <v>0</v>
      </c>
      <c r="F72" s="464">
        <v>0</v>
      </c>
      <c r="G72" s="464">
        <v>0</v>
      </c>
      <c r="H72" s="464">
        <v>0</v>
      </c>
      <c r="I72" s="465">
        <v>0</v>
      </c>
    </row>
    <row r="73" spans="1:9">
      <c r="A73" s="458" t="s">
        <v>907</v>
      </c>
      <c r="B73" s="458" t="s">
        <v>908</v>
      </c>
      <c r="C73" s="458" t="s">
        <v>657</v>
      </c>
      <c r="D73" s="464">
        <v>1595119.58</v>
      </c>
      <c r="E73" s="464">
        <v>0</v>
      </c>
      <c r="F73" s="464">
        <v>1595119.58</v>
      </c>
      <c r="G73" s="464">
        <v>0</v>
      </c>
      <c r="H73" s="464">
        <v>1595119.58</v>
      </c>
      <c r="I73" s="465">
        <v>0</v>
      </c>
    </row>
    <row r="74" spans="1:9">
      <c r="A74" s="458" t="s">
        <v>909</v>
      </c>
      <c r="B74" s="458" t="s">
        <v>910</v>
      </c>
      <c r="C74" s="458" t="s">
        <v>657</v>
      </c>
      <c r="D74" s="464">
        <v>0</v>
      </c>
      <c r="E74" s="464">
        <v>0</v>
      </c>
      <c r="F74" s="464">
        <v>0</v>
      </c>
      <c r="G74" s="464">
        <v>0</v>
      </c>
      <c r="H74" s="464">
        <v>0</v>
      </c>
      <c r="I74" s="465">
        <v>0</v>
      </c>
    </row>
    <row r="75" spans="1:9">
      <c r="A75" s="458" t="s">
        <v>911</v>
      </c>
      <c r="B75" s="458" t="s">
        <v>808</v>
      </c>
      <c r="C75" s="458" t="s">
        <v>657</v>
      </c>
      <c r="D75" s="464">
        <v>0</v>
      </c>
      <c r="E75" s="464">
        <v>0</v>
      </c>
      <c r="F75" s="464">
        <v>0</v>
      </c>
      <c r="G75" s="464">
        <v>0</v>
      </c>
      <c r="H75" s="464">
        <v>0</v>
      </c>
      <c r="I75" s="465">
        <v>0</v>
      </c>
    </row>
    <row r="76" spans="1:9">
      <c r="A76" s="458" t="s">
        <v>912</v>
      </c>
      <c r="B76" s="458" t="s">
        <v>913</v>
      </c>
      <c r="C76" s="458" t="s">
        <v>657</v>
      </c>
      <c r="D76" s="464">
        <v>2588334.09</v>
      </c>
      <c r="E76" s="464">
        <v>-3673.37</v>
      </c>
      <c r="F76" s="464">
        <v>2584660.7200000002</v>
      </c>
      <c r="G76" s="464">
        <v>0</v>
      </c>
      <c r="H76" s="464">
        <v>2584660.7200000002</v>
      </c>
      <c r="I76" s="465">
        <v>0</v>
      </c>
    </row>
    <row r="77" spans="1:9">
      <c r="A77" s="458" t="s">
        <v>914</v>
      </c>
      <c r="B77" s="458" t="s">
        <v>915</v>
      </c>
      <c r="C77" s="458" t="s">
        <v>657</v>
      </c>
      <c r="D77" s="464">
        <v>281.43</v>
      </c>
      <c r="E77" s="464">
        <v>0</v>
      </c>
      <c r="F77" s="464">
        <v>281.43</v>
      </c>
      <c r="G77" s="464">
        <v>0</v>
      </c>
      <c r="H77" s="464">
        <v>281.43</v>
      </c>
      <c r="I77" s="465">
        <v>0</v>
      </c>
    </row>
    <row r="78" spans="1:9">
      <c r="A78" s="458" t="s">
        <v>916</v>
      </c>
      <c r="B78" s="458" t="s">
        <v>908</v>
      </c>
      <c r="C78" s="458" t="s">
        <v>657</v>
      </c>
      <c r="D78" s="464">
        <v>0</v>
      </c>
      <c r="E78" s="464">
        <v>0</v>
      </c>
      <c r="F78" s="464">
        <v>0</v>
      </c>
      <c r="G78" s="464">
        <v>0</v>
      </c>
      <c r="H78" s="464">
        <v>0</v>
      </c>
      <c r="I78" s="465">
        <v>1163233.53</v>
      </c>
    </row>
    <row r="79" spans="1:9">
      <c r="A79" s="458" t="s">
        <v>917</v>
      </c>
      <c r="B79" s="458" t="s">
        <v>808</v>
      </c>
      <c r="C79" s="458" t="s">
        <v>657</v>
      </c>
      <c r="D79" s="464">
        <v>0</v>
      </c>
      <c r="E79" s="464">
        <v>0</v>
      </c>
      <c r="F79" s="464">
        <v>0</v>
      </c>
      <c r="G79" s="464">
        <v>0</v>
      </c>
      <c r="H79" s="464">
        <v>0</v>
      </c>
      <c r="I79" s="465">
        <v>148336</v>
      </c>
    </row>
    <row r="80" spans="1:9">
      <c r="A80" s="458" t="s">
        <v>918</v>
      </c>
      <c r="B80" s="458" t="s">
        <v>919</v>
      </c>
      <c r="C80" s="458" t="s">
        <v>657</v>
      </c>
      <c r="D80" s="464">
        <v>0</v>
      </c>
      <c r="E80" s="464">
        <v>0</v>
      </c>
      <c r="F80" s="464">
        <v>0</v>
      </c>
      <c r="G80" s="464">
        <v>0</v>
      </c>
      <c r="H80" s="464">
        <v>0</v>
      </c>
      <c r="I80" s="465">
        <v>569589.66</v>
      </c>
    </row>
    <row r="81" spans="1:9">
      <c r="A81" s="458" t="s">
        <v>920</v>
      </c>
      <c r="B81" s="458" t="s">
        <v>694</v>
      </c>
      <c r="C81" s="458" t="s">
        <v>657</v>
      </c>
      <c r="D81" s="464">
        <v>0</v>
      </c>
      <c r="E81" s="464">
        <v>0</v>
      </c>
      <c r="F81" s="464">
        <v>0</v>
      </c>
      <c r="G81" s="464">
        <v>0</v>
      </c>
      <c r="H81" s="464">
        <v>0</v>
      </c>
      <c r="I81" s="465">
        <v>0</v>
      </c>
    </row>
    <row r="82" spans="1:9">
      <c r="A82" s="458" t="s">
        <v>921</v>
      </c>
      <c r="B82" s="458" t="s">
        <v>922</v>
      </c>
      <c r="C82" s="458" t="s">
        <v>657</v>
      </c>
      <c r="D82" s="464">
        <v>0</v>
      </c>
      <c r="E82" s="464">
        <v>0</v>
      </c>
      <c r="F82" s="464">
        <v>0</v>
      </c>
      <c r="G82" s="464">
        <v>0</v>
      </c>
      <c r="H82" s="464">
        <v>0</v>
      </c>
      <c r="I82" s="465">
        <v>1373082.92</v>
      </c>
    </row>
    <row r="83" spans="1:9">
      <c r="A83" s="458" t="s">
        <v>923</v>
      </c>
      <c r="B83" s="458" t="s">
        <v>924</v>
      </c>
      <c r="C83" s="458" t="s">
        <v>657</v>
      </c>
      <c r="D83" s="464">
        <v>0</v>
      </c>
      <c r="E83" s="464">
        <v>0</v>
      </c>
      <c r="F83" s="464">
        <v>0</v>
      </c>
      <c r="G83" s="464">
        <v>0</v>
      </c>
      <c r="H83" s="464">
        <v>0</v>
      </c>
      <c r="I83" s="465">
        <v>0</v>
      </c>
    </row>
    <row r="84" spans="1:9">
      <c r="A84" s="458" t="s">
        <v>925</v>
      </c>
      <c r="B84" s="458" t="s">
        <v>926</v>
      </c>
      <c r="C84" s="458" t="s">
        <v>657</v>
      </c>
      <c r="D84" s="464">
        <v>0</v>
      </c>
      <c r="E84" s="464">
        <v>0</v>
      </c>
      <c r="F84" s="464">
        <v>0</v>
      </c>
      <c r="G84" s="464">
        <v>0</v>
      </c>
      <c r="H84" s="464">
        <v>0</v>
      </c>
      <c r="I84" s="465">
        <v>0</v>
      </c>
    </row>
    <row r="85" spans="1:9">
      <c r="A85" s="458" t="s">
        <v>927</v>
      </c>
      <c r="B85" s="458" t="s">
        <v>928</v>
      </c>
      <c r="C85" s="458" t="s">
        <v>657</v>
      </c>
      <c r="D85" s="464">
        <v>0</v>
      </c>
      <c r="E85" s="464">
        <v>0</v>
      </c>
      <c r="F85" s="464">
        <v>0</v>
      </c>
      <c r="G85" s="464">
        <v>0</v>
      </c>
      <c r="H85" s="464">
        <v>0</v>
      </c>
      <c r="I85" s="465">
        <v>0</v>
      </c>
    </row>
    <row r="86" spans="1:9">
      <c r="A86" s="458" t="s">
        <v>929</v>
      </c>
      <c r="B86" s="458" t="s">
        <v>930</v>
      </c>
      <c r="C86" s="458" t="s">
        <v>657</v>
      </c>
      <c r="D86" s="464">
        <v>0</v>
      </c>
      <c r="E86" s="464">
        <v>0</v>
      </c>
      <c r="F86" s="464">
        <v>0</v>
      </c>
      <c r="G86" s="464">
        <v>0</v>
      </c>
      <c r="H86" s="464">
        <v>0</v>
      </c>
      <c r="I86" s="465">
        <v>0</v>
      </c>
    </row>
    <row r="87" spans="1:9">
      <c r="A87" s="458" t="s">
        <v>931</v>
      </c>
      <c r="B87" s="458" t="s">
        <v>932</v>
      </c>
      <c r="C87" s="458" t="s">
        <v>657</v>
      </c>
      <c r="D87" s="464">
        <v>0</v>
      </c>
      <c r="E87" s="464">
        <v>0</v>
      </c>
      <c r="F87" s="464">
        <v>0</v>
      </c>
      <c r="G87" s="464">
        <v>0</v>
      </c>
      <c r="H87" s="464">
        <v>0</v>
      </c>
      <c r="I87" s="465">
        <v>0</v>
      </c>
    </row>
    <row r="88" spans="1:9">
      <c r="A88" s="458" t="s">
        <v>933</v>
      </c>
      <c r="B88" s="458" t="s">
        <v>913</v>
      </c>
      <c r="C88" s="458" t="s">
        <v>657</v>
      </c>
      <c r="D88" s="464">
        <v>0</v>
      </c>
      <c r="E88" s="464">
        <v>0</v>
      </c>
      <c r="F88" s="464">
        <v>0</v>
      </c>
      <c r="G88" s="464">
        <v>0</v>
      </c>
      <c r="H88" s="464">
        <v>0</v>
      </c>
      <c r="I88" s="465">
        <v>2401984.6800000002</v>
      </c>
    </row>
    <row r="89" spans="1:9">
      <c r="A89" s="458" t="s">
        <v>934</v>
      </c>
      <c r="B89" s="458" t="s">
        <v>694</v>
      </c>
      <c r="C89" s="458" t="s">
        <v>657</v>
      </c>
      <c r="D89" s="464">
        <v>0</v>
      </c>
      <c r="E89" s="464">
        <v>0</v>
      </c>
      <c r="F89" s="464">
        <v>0</v>
      </c>
      <c r="G89" s="464">
        <v>0</v>
      </c>
      <c r="H89" s="464">
        <v>0</v>
      </c>
      <c r="I89" s="465">
        <v>0</v>
      </c>
    </row>
    <row r="90" spans="1:9">
      <c r="A90" s="458" t="s">
        <v>935</v>
      </c>
      <c r="B90" s="458" t="s">
        <v>936</v>
      </c>
      <c r="C90" s="458" t="s">
        <v>657</v>
      </c>
      <c r="D90" s="464">
        <v>130809.60000000001</v>
      </c>
      <c r="E90" s="464">
        <v>-33006.99</v>
      </c>
      <c r="F90" s="464">
        <v>97802.61</v>
      </c>
      <c r="G90" s="464">
        <v>0</v>
      </c>
      <c r="H90" s="464">
        <v>97802.61</v>
      </c>
      <c r="I90" s="465">
        <v>0</v>
      </c>
    </row>
    <row r="91" spans="1:9">
      <c r="A91" s="458" t="s">
        <v>937</v>
      </c>
      <c r="B91" s="458" t="s">
        <v>922</v>
      </c>
      <c r="C91" s="458" t="s">
        <v>657</v>
      </c>
      <c r="D91" s="464">
        <v>1334510</v>
      </c>
      <c r="E91" s="464">
        <v>-52430</v>
      </c>
      <c r="F91" s="464">
        <v>1282080</v>
      </c>
      <c r="G91" s="464">
        <v>0</v>
      </c>
      <c r="H91" s="464">
        <v>1282080</v>
      </c>
      <c r="I91" s="465">
        <v>0</v>
      </c>
    </row>
    <row r="92" spans="1:9">
      <c r="A92" s="458" t="s">
        <v>938</v>
      </c>
      <c r="B92" s="458" t="s">
        <v>928</v>
      </c>
      <c r="C92" s="458" t="s">
        <v>657</v>
      </c>
      <c r="D92" s="464">
        <v>0</v>
      </c>
      <c r="E92" s="464">
        <v>0</v>
      </c>
      <c r="F92" s="464">
        <v>0</v>
      </c>
      <c r="G92" s="464">
        <v>0</v>
      </c>
      <c r="H92" s="464">
        <v>0</v>
      </c>
      <c r="I92" s="465">
        <v>0</v>
      </c>
    </row>
    <row r="93" spans="1:9">
      <c r="A93" s="458" t="s">
        <v>939</v>
      </c>
      <c r="B93" s="458" t="s">
        <v>940</v>
      </c>
      <c r="C93" s="458" t="s">
        <v>657</v>
      </c>
      <c r="D93" s="464">
        <v>181400</v>
      </c>
      <c r="E93" s="464">
        <v>0</v>
      </c>
      <c r="F93" s="464">
        <v>181400</v>
      </c>
      <c r="G93" s="464">
        <v>0</v>
      </c>
      <c r="H93" s="464">
        <v>181400</v>
      </c>
      <c r="I93" s="465">
        <v>0</v>
      </c>
    </row>
    <row r="94" spans="1:9">
      <c r="A94" s="458" t="s">
        <v>941</v>
      </c>
      <c r="B94" s="458" t="s">
        <v>932</v>
      </c>
      <c r="C94" s="458" t="s">
        <v>657</v>
      </c>
      <c r="D94" s="464">
        <v>0</v>
      </c>
      <c r="E94" s="464">
        <v>0</v>
      </c>
      <c r="F94" s="464">
        <v>0</v>
      </c>
      <c r="G94" s="464">
        <v>0</v>
      </c>
      <c r="H94" s="464">
        <v>0</v>
      </c>
      <c r="I94" s="465">
        <v>0</v>
      </c>
    </row>
    <row r="95" spans="1:9">
      <c r="A95" s="458" t="s">
        <v>942</v>
      </c>
      <c r="B95" s="458" t="s">
        <v>943</v>
      </c>
      <c r="C95" s="458" t="s">
        <v>657</v>
      </c>
      <c r="D95" s="464">
        <v>0</v>
      </c>
      <c r="E95" s="464">
        <v>0</v>
      </c>
      <c r="F95" s="464">
        <v>0</v>
      </c>
      <c r="G95" s="464">
        <v>0</v>
      </c>
      <c r="H95" s="464">
        <v>0</v>
      </c>
      <c r="I95" s="465">
        <v>0</v>
      </c>
    </row>
    <row r="96" spans="1:9">
      <c r="A96" s="458" t="s">
        <v>1211</v>
      </c>
      <c r="B96" s="458" t="s">
        <v>1212</v>
      </c>
      <c r="C96" s="458" t="s">
        <v>657</v>
      </c>
      <c r="D96" s="464">
        <v>0</v>
      </c>
      <c r="E96" s="464">
        <v>217037.08</v>
      </c>
      <c r="F96" s="464">
        <v>217037.08</v>
      </c>
      <c r="G96" s="464">
        <v>0</v>
      </c>
      <c r="H96" s="464">
        <v>217037.08</v>
      </c>
      <c r="I96" s="465">
        <v>0</v>
      </c>
    </row>
    <row r="97" spans="1:9">
      <c r="A97" s="458" t="s">
        <v>944</v>
      </c>
      <c r="B97" s="458" t="s">
        <v>943</v>
      </c>
      <c r="C97" s="458" t="s">
        <v>657</v>
      </c>
      <c r="D97" s="464">
        <v>0</v>
      </c>
      <c r="E97" s="464">
        <v>0</v>
      </c>
      <c r="F97" s="464">
        <v>0</v>
      </c>
      <c r="G97" s="464">
        <v>0</v>
      </c>
      <c r="H97" s="464">
        <v>0</v>
      </c>
      <c r="I97" s="465">
        <v>0</v>
      </c>
    </row>
    <row r="98" spans="1:9">
      <c r="A98" s="458" t="s">
        <v>945</v>
      </c>
      <c r="B98" s="458" t="s">
        <v>946</v>
      </c>
      <c r="C98" s="458" t="s">
        <v>662</v>
      </c>
      <c r="D98" s="464">
        <v>0</v>
      </c>
      <c r="E98" s="464">
        <v>0</v>
      </c>
      <c r="F98" s="464">
        <v>0</v>
      </c>
      <c r="G98" s="464">
        <v>0</v>
      </c>
      <c r="H98" s="464">
        <v>0</v>
      </c>
      <c r="I98" s="465">
        <v>0</v>
      </c>
    </row>
    <row r="99" spans="1:9">
      <c r="A99" s="458" t="s">
        <v>947</v>
      </c>
      <c r="B99" s="458" t="s">
        <v>948</v>
      </c>
      <c r="C99" s="458" t="s">
        <v>662</v>
      </c>
      <c r="D99" s="464">
        <v>0</v>
      </c>
      <c r="E99" s="464">
        <v>0</v>
      </c>
      <c r="F99" s="464">
        <v>0</v>
      </c>
      <c r="G99" s="464">
        <v>0</v>
      </c>
      <c r="H99" s="464">
        <v>0</v>
      </c>
      <c r="I99" s="465">
        <v>0</v>
      </c>
    </row>
    <row r="100" spans="1:9">
      <c r="A100" s="458" t="s">
        <v>949</v>
      </c>
      <c r="B100" s="458" t="s">
        <v>950</v>
      </c>
      <c r="C100" s="458" t="s">
        <v>662</v>
      </c>
      <c r="D100" s="464">
        <v>0</v>
      </c>
      <c r="E100" s="464">
        <v>0</v>
      </c>
      <c r="F100" s="464">
        <v>0</v>
      </c>
      <c r="G100" s="464">
        <v>0</v>
      </c>
      <c r="H100" s="464">
        <v>0</v>
      </c>
      <c r="I100" s="465">
        <v>2146482.92</v>
      </c>
    </row>
    <row r="101" spans="1:9">
      <c r="A101" s="458" t="s">
        <v>951</v>
      </c>
      <c r="B101" s="458" t="s">
        <v>952</v>
      </c>
      <c r="C101" s="458" t="s">
        <v>662</v>
      </c>
      <c r="D101" s="464">
        <v>0</v>
      </c>
      <c r="E101" s="464">
        <v>0</v>
      </c>
      <c r="F101" s="464">
        <v>0</v>
      </c>
      <c r="G101" s="464">
        <v>0</v>
      </c>
      <c r="H101" s="464">
        <v>0</v>
      </c>
      <c r="I101" s="465">
        <v>132889.07</v>
      </c>
    </row>
    <row r="102" spans="1:9">
      <c r="A102" s="458" t="s">
        <v>953</v>
      </c>
      <c r="B102" s="458" t="s">
        <v>954</v>
      </c>
      <c r="C102" s="458" t="s">
        <v>662</v>
      </c>
      <c r="D102" s="464">
        <v>0</v>
      </c>
      <c r="E102" s="464">
        <v>0</v>
      </c>
      <c r="F102" s="464">
        <v>0</v>
      </c>
      <c r="G102" s="464">
        <v>0</v>
      </c>
      <c r="H102" s="464">
        <v>0</v>
      </c>
      <c r="I102" s="465">
        <v>12500000</v>
      </c>
    </row>
    <row r="103" spans="1:9">
      <c r="A103" s="458" t="s">
        <v>955</v>
      </c>
      <c r="B103" s="458" t="s">
        <v>956</v>
      </c>
      <c r="C103" s="458" t="s">
        <v>662</v>
      </c>
      <c r="D103" s="464">
        <v>57114294.280000001</v>
      </c>
      <c r="E103" s="464">
        <v>-416848.15</v>
      </c>
      <c r="F103" s="464">
        <v>56697446.130000003</v>
      </c>
      <c r="G103" s="464">
        <v>-56697446.130000003</v>
      </c>
      <c r="H103" s="464">
        <v>0</v>
      </c>
      <c r="I103" s="465">
        <v>0</v>
      </c>
    </row>
    <row r="104" spans="1:9">
      <c r="A104" s="458" t="s">
        <v>957</v>
      </c>
      <c r="B104" s="458" t="s">
        <v>958</v>
      </c>
      <c r="C104" s="458" t="s">
        <v>666</v>
      </c>
      <c r="D104" s="464">
        <v>0</v>
      </c>
      <c r="E104" s="464">
        <v>0</v>
      </c>
      <c r="F104" s="464">
        <v>0</v>
      </c>
      <c r="G104" s="464">
        <v>0</v>
      </c>
      <c r="H104" s="464">
        <v>0</v>
      </c>
      <c r="I104" s="465">
        <v>0</v>
      </c>
    </row>
    <row r="105" spans="1:9">
      <c r="A105" s="458" t="s">
        <v>959</v>
      </c>
      <c r="B105" s="458" t="s">
        <v>958</v>
      </c>
      <c r="C105" s="458" t="s">
        <v>666</v>
      </c>
      <c r="D105" s="464">
        <v>0</v>
      </c>
      <c r="E105" s="464">
        <v>0</v>
      </c>
      <c r="F105" s="464">
        <v>0</v>
      </c>
      <c r="G105" s="464">
        <v>0</v>
      </c>
      <c r="H105" s="464">
        <v>0</v>
      </c>
      <c r="I105" s="465">
        <v>89382416</v>
      </c>
    </row>
    <row r="106" spans="1:9">
      <c r="A106" s="458" t="s">
        <v>960</v>
      </c>
      <c r="B106" s="458" t="s">
        <v>788</v>
      </c>
      <c r="C106" s="458" t="s">
        <v>788</v>
      </c>
      <c r="D106" s="464">
        <v>12547272.4</v>
      </c>
      <c r="E106" s="464">
        <v>-596981.73</v>
      </c>
      <c r="F106" s="464">
        <v>11950290.67</v>
      </c>
      <c r="G106" s="464">
        <v>0</v>
      </c>
      <c r="H106" s="464">
        <v>11950290.67</v>
      </c>
      <c r="I106" s="465">
        <v>13884708.199999999</v>
      </c>
    </row>
    <row r="107" spans="1:9">
      <c r="A107" s="458" t="s">
        <v>961</v>
      </c>
      <c r="B107" s="458" t="s">
        <v>962</v>
      </c>
      <c r="C107" s="458" t="s">
        <v>669</v>
      </c>
      <c r="D107" s="464">
        <v>14987328.84</v>
      </c>
      <c r="E107" s="464">
        <v>-14987328.84</v>
      </c>
      <c r="F107" s="464">
        <v>0</v>
      </c>
      <c r="G107" s="464">
        <v>0</v>
      </c>
      <c r="H107" s="464">
        <v>0</v>
      </c>
      <c r="I107" s="465">
        <v>0</v>
      </c>
    </row>
    <row r="108" spans="1:9">
      <c r="A108" s="458" t="s">
        <v>963</v>
      </c>
      <c r="B108" s="458" t="s">
        <v>962</v>
      </c>
      <c r="C108" s="458" t="s">
        <v>669</v>
      </c>
      <c r="D108" s="464">
        <v>0</v>
      </c>
      <c r="E108" s="464">
        <v>0</v>
      </c>
      <c r="F108" s="464">
        <v>0</v>
      </c>
      <c r="G108" s="464">
        <v>0</v>
      </c>
      <c r="H108" s="464">
        <v>0</v>
      </c>
      <c r="I108" s="465">
        <v>17302114.43</v>
      </c>
    </row>
    <row r="109" spans="1:9">
      <c r="A109" s="458" t="s">
        <v>964</v>
      </c>
      <c r="B109" s="458" t="s">
        <v>965</v>
      </c>
      <c r="C109" s="458" t="s">
        <v>675</v>
      </c>
      <c r="D109" s="464">
        <v>0</v>
      </c>
      <c r="E109" s="464">
        <v>0</v>
      </c>
      <c r="F109" s="464">
        <v>0</v>
      </c>
      <c r="G109" s="464">
        <v>0</v>
      </c>
      <c r="H109" s="464">
        <v>0</v>
      </c>
      <c r="I109" s="465">
        <v>0</v>
      </c>
    </row>
    <row r="110" spans="1:9">
      <c r="A110" s="458" t="s">
        <v>966</v>
      </c>
      <c r="B110" s="458" t="s">
        <v>967</v>
      </c>
      <c r="C110" s="458" t="s">
        <v>675</v>
      </c>
      <c r="D110" s="464">
        <v>0</v>
      </c>
      <c r="E110" s="464">
        <v>0</v>
      </c>
      <c r="F110" s="464">
        <v>0</v>
      </c>
      <c r="G110" s="464">
        <v>0</v>
      </c>
      <c r="H110" s="464">
        <v>0</v>
      </c>
      <c r="I110" s="465">
        <v>0</v>
      </c>
    </row>
    <row r="111" spans="1:9">
      <c r="A111" s="458" t="s">
        <v>968</v>
      </c>
      <c r="B111" s="458" t="s">
        <v>969</v>
      </c>
      <c r="C111" s="458" t="s">
        <v>675</v>
      </c>
      <c r="D111" s="464">
        <v>0</v>
      </c>
      <c r="E111" s="464">
        <v>0</v>
      </c>
      <c r="F111" s="464">
        <v>0</v>
      </c>
      <c r="G111" s="464">
        <v>0</v>
      </c>
      <c r="H111" s="464">
        <v>0</v>
      </c>
      <c r="I111" s="465">
        <v>0</v>
      </c>
    </row>
    <row r="112" spans="1:9">
      <c r="A112" s="458" t="s">
        <v>970</v>
      </c>
      <c r="B112" s="458" t="s">
        <v>971</v>
      </c>
      <c r="C112" s="458" t="s">
        <v>675</v>
      </c>
      <c r="D112" s="464">
        <v>0</v>
      </c>
      <c r="E112" s="464">
        <v>0</v>
      </c>
      <c r="F112" s="464">
        <v>0</v>
      </c>
      <c r="G112" s="464">
        <v>0</v>
      </c>
      <c r="H112" s="464">
        <v>0</v>
      </c>
      <c r="I112" s="465">
        <v>0</v>
      </c>
    </row>
    <row r="113" spans="1:9">
      <c r="A113" s="458" t="s">
        <v>972</v>
      </c>
      <c r="B113" s="458" t="s">
        <v>973</v>
      </c>
      <c r="C113" s="458" t="s">
        <v>675</v>
      </c>
      <c r="D113" s="464">
        <v>0</v>
      </c>
      <c r="E113" s="464">
        <v>0</v>
      </c>
      <c r="F113" s="464">
        <v>0</v>
      </c>
      <c r="G113" s="464">
        <v>0</v>
      </c>
      <c r="H113" s="464">
        <v>0</v>
      </c>
      <c r="I113" s="465">
        <v>0</v>
      </c>
    </row>
    <row r="114" spans="1:9">
      <c r="A114" s="458" t="s">
        <v>974</v>
      </c>
      <c r="B114" s="458" t="s">
        <v>975</v>
      </c>
      <c r="C114" s="458" t="s">
        <v>675</v>
      </c>
      <c r="D114" s="464">
        <v>0</v>
      </c>
      <c r="E114" s="464">
        <v>0</v>
      </c>
      <c r="F114" s="464">
        <v>0</v>
      </c>
      <c r="G114" s="464">
        <v>0</v>
      </c>
      <c r="H114" s="464">
        <v>0</v>
      </c>
      <c r="I114" s="465">
        <v>0</v>
      </c>
    </row>
    <row r="115" spans="1:9">
      <c r="A115" s="458" t="s">
        <v>976</v>
      </c>
      <c r="B115" s="458" t="s">
        <v>977</v>
      </c>
      <c r="C115" s="458" t="s">
        <v>675</v>
      </c>
      <c r="D115" s="464">
        <v>0</v>
      </c>
      <c r="E115" s="464">
        <v>0</v>
      </c>
      <c r="F115" s="464">
        <v>0</v>
      </c>
      <c r="G115" s="464">
        <v>0</v>
      </c>
      <c r="H115" s="464">
        <v>0</v>
      </c>
      <c r="I115" s="465">
        <v>0</v>
      </c>
    </row>
    <row r="116" spans="1:9">
      <c r="A116" s="458" t="s">
        <v>978</v>
      </c>
      <c r="B116" s="458" t="s">
        <v>979</v>
      </c>
      <c r="C116" s="458" t="s">
        <v>675</v>
      </c>
      <c r="D116" s="464">
        <v>0</v>
      </c>
      <c r="E116" s="464">
        <v>0</v>
      </c>
      <c r="F116" s="464">
        <v>0</v>
      </c>
      <c r="G116" s="464">
        <v>0</v>
      </c>
      <c r="H116" s="464">
        <v>0</v>
      </c>
      <c r="I116" s="465">
        <v>0</v>
      </c>
    </row>
    <row r="117" spans="1:9">
      <c r="A117" s="458" t="s">
        <v>980</v>
      </c>
      <c r="B117" s="458" t="s">
        <v>981</v>
      </c>
      <c r="C117" s="458" t="s">
        <v>675</v>
      </c>
      <c r="D117" s="464">
        <v>0</v>
      </c>
      <c r="E117" s="464">
        <v>0</v>
      </c>
      <c r="F117" s="464">
        <v>0</v>
      </c>
      <c r="G117" s="464">
        <v>0</v>
      </c>
      <c r="H117" s="464">
        <v>0</v>
      </c>
      <c r="I117" s="465">
        <v>0</v>
      </c>
    </row>
    <row r="118" spans="1:9">
      <c r="A118" s="458" t="s">
        <v>982</v>
      </c>
      <c r="B118" s="458" t="s">
        <v>983</v>
      </c>
      <c r="C118" s="458" t="s">
        <v>675</v>
      </c>
      <c r="D118" s="464">
        <v>0</v>
      </c>
      <c r="E118" s="464">
        <v>0</v>
      </c>
      <c r="F118" s="464">
        <v>0</v>
      </c>
      <c r="G118" s="464">
        <v>0</v>
      </c>
      <c r="H118" s="464">
        <v>0</v>
      </c>
      <c r="I118" s="465">
        <v>0</v>
      </c>
    </row>
    <row r="119" spans="1:9">
      <c r="A119" s="458" t="s">
        <v>984</v>
      </c>
      <c r="B119" s="458" t="s">
        <v>985</v>
      </c>
      <c r="C119" s="458" t="s">
        <v>675</v>
      </c>
      <c r="D119" s="464">
        <v>0</v>
      </c>
      <c r="E119" s="464">
        <v>0</v>
      </c>
      <c r="F119" s="464">
        <v>0</v>
      </c>
      <c r="G119" s="464">
        <v>0</v>
      </c>
      <c r="H119" s="464">
        <v>0</v>
      </c>
      <c r="I119" s="465">
        <v>0</v>
      </c>
    </row>
    <row r="120" spans="1:9">
      <c r="A120" s="458" t="s">
        <v>986</v>
      </c>
      <c r="B120" s="458" t="s">
        <v>987</v>
      </c>
      <c r="C120" s="458" t="s">
        <v>675</v>
      </c>
      <c r="D120" s="464">
        <v>0</v>
      </c>
      <c r="E120" s="464">
        <v>0</v>
      </c>
      <c r="F120" s="464">
        <v>0</v>
      </c>
      <c r="G120" s="464">
        <v>0</v>
      </c>
      <c r="H120" s="464">
        <v>0</v>
      </c>
      <c r="I120" s="465">
        <v>0</v>
      </c>
    </row>
    <row r="121" spans="1:9">
      <c r="A121" s="458" t="s">
        <v>988</v>
      </c>
      <c r="B121" s="458" t="s">
        <v>989</v>
      </c>
      <c r="C121" s="458" t="s">
        <v>675</v>
      </c>
      <c r="D121" s="464">
        <v>5000</v>
      </c>
      <c r="E121" s="464">
        <v>0</v>
      </c>
      <c r="F121" s="464">
        <v>5000</v>
      </c>
      <c r="G121" s="464">
        <v>0</v>
      </c>
      <c r="H121" s="464">
        <v>5000</v>
      </c>
      <c r="I121" s="465">
        <v>0</v>
      </c>
    </row>
    <row r="122" spans="1:9">
      <c r="A122" s="458" t="s">
        <v>990</v>
      </c>
      <c r="B122" s="458" t="s">
        <v>991</v>
      </c>
      <c r="C122" s="458" t="s">
        <v>675</v>
      </c>
      <c r="D122" s="464">
        <v>-1049.1500000000001</v>
      </c>
      <c r="E122" s="464">
        <v>0</v>
      </c>
      <c r="F122" s="464">
        <v>-1049.1500000000001</v>
      </c>
      <c r="G122" s="464">
        <v>0</v>
      </c>
      <c r="H122" s="464">
        <v>-1049.1500000000001</v>
      </c>
      <c r="I122" s="465">
        <v>0</v>
      </c>
    </row>
    <row r="123" spans="1:9" s="460" customFormat="1">
      <c r="A123" s="459" t="s">
        <v>992</v>
      </c>
      <c r="B123" s="459" t="s">
        <v>993</v>
      </c>
      <c r="C123" s="459" t="s">
        <v>675</v>
      </c>
      <c r="D123" s="464">
        <v>539007.44999999995</v>
      </c>
      <c r="E123" s="464">
        <v>0</v>
      </c>
      <c r="F123" s="464">
        <v>539007.44999999995</v>
      </c>
      <c r="G123" s="464">
        <v>0</v>
      </c>
      <c r="H123" s="464">
        <v>539007.44999999995</v>
      </c>
      <c r="I123" s="465">
        <v>0</v>
      </c>
    </row>
    <row r="124" spans="1:9">
      <c r="A124" s="458" t="s">
        <v>994</v>
      </c>
      <c r="B124" s="458" t="s">
        <v>995</v>
      </c>
      <c r="C124" s="458" t="s">
        <v>675</v>
      </c>
      <c r="D124" s="464">
        <v>-455458.95</v>
      </c>
      <c r="E124" s="464">
        <v>0</v>
      </c>
      <c r="F124" s="464">
        <v>-455458.95</v>
      </c>
      <c r="G124" s="464">
        <v>0</v>
      </c>
      <c r="H124" s="464">
        <v>-455458.95</v>
      </c>
      <c r="I124" s="465">
        <v>0</v>
      </c>
    </row>
    <row r="125" spans="1:9">
      <c r="A125" s="458" t="s">
        <v>996</v>
      </c>
      <c r="B125" s="458" t="s">
        <v>997</v>
      </c>
      <c r="C125" s="458" t="s">
        <v>675</v>
      </c>
      <c r="D125" s="464">
        <v>939555.79</v>
      </c>
      <c r="E125" s="464">
        <v>0</v>
      </c>
      <c r="F125" s="464">
        <v>939555.79</v>
      </c>
      <c r="G125" s="464">
        <v>0</v>
      </c>
      <c r="H125" s="464">
        <v>939555.79</v>
      </c>
      <c r="I125" s="465">
        <v>0</v>
      </c>
    </row>
    <row r="126" spans="1:9">
      <c r="A126" s="458" t="s">
        <v>998</v>
      </c>
      <c r="B126" s="458" t="s">
        <v>999</v>
      </c>
      <c r="C126" s="458" t="s">
        <v>675</v>
      </c>
      <c r="D126" s="464">
        <v>-430744.21</v>
      </c>
      <c r="E126" s="464">
        <v>0</v>
      </c>
      <c r="F126" s="464">
        <v>-430744.21</v>
      </c>
      <c r="G126" s="464">
        <v>0</v>
      </c>
      <c r="H126" s="464">
        <v>-430744.21</v>
      </c>
      <c r="I126" s="465">
        <v>0</v>
      </c>
    </row>
    <row r="127" spans="1:9">
      <c r="A127" s="458" t="s">
        <v>1000</v>
      </c>
      <c r="B127" s="458" t="s">
        <v>1001</v>
      </c>
      <c r="C127" s="458" t="s">
        <v>675</v>
      </c>
      <c r="D127" s="464">
        <v>1588574.45</v>
      </c>
      <c r="E127" s="464">
        <v>0</v>
      </c>
      <c r="F127" s="464">
        <v>1588574.45</v>
      </c>
      <c r="G127" s="464">
        <v>0</v>
      </c>
      <c r="H127" s="464">
        <v>1588574.45</v>
      </c>
      <c r="I127" s="465">
        <v>0</v>
      </c>
    </row>
    <row r="128" spans="1:9">
      <c r="A128" s="458" t="s">
        <v>1002</v>
      </c>
      <c r="B128" s="458" t="s">
        <v>1003</v>
      </c>
      <c r="C128" s="458" t="s">
        <v>675</v>
      </c>
      <c r="D128" s="464">
        <v>-740207.86</v>
      </c>
      <c r="E128" s="464">
        <v>0</v>
      </c>
      <c r="F128" s="464">
        <v>-740207.86</v>
      </c>
      <c r="G128" s="464">
        <v>0</v>
      </c>
      <c r="H128" s="464">
        <v>-740207.86</v>
      </c>
      <c r="I128" s="465">
        <v>0</v>
      </c>
    </row>
    <row r="129" spans="1:9" s="454" customFormat="1">
      <c r="A129" s="461" t="s">
        <v>1004</v>
      </c>
      <c r="B129" s="461" t="s">
        <v>1005</v>
      </c>
      <c r="C129" s="461" t="s">
        <v>675</v>
      </c>
      <c r="D129" s="464">
        <v>1445677</v>
      </c>
      <c r="E129" s="464">
        <v>0</v>
      </c>
      <c r="F129" s="464">
        <v>1445677</v>
      </c>
      <c r="G129" s="464">
        <v>0</v>
      </c>
      <c r="H129" s="464">
        <v>1445677</v>
      </c>
      <c r="I129" s="465">
        <v>0</v>
      </c>
    </row>
    <row r="130" spans="1:9" s="454" customFormat="1">
      <c r="A130" s="461" t="s">
        <v>1006</v>
      </c>
      <c r="B130" s="461" t="s">
        <v>1007</v>
      </c>
      <c r="C130" s="461" t="s">
        <v>675</v>
      </c>
      <c r="D130" s="464">
        <v>-432003.11</v>
      </c>
      <c r="E130" s="464">
        <v>0</v>
      </c>
      <c r="F130" s="464">
        <v>-432003.11</v>
      </c>
      <c r="G130" s="464">
        <v>0</v>
      </c>
      <c r="H130" s="464">
        <v>-432003.11</v>
      </c>
      <c r="I130" s="465">
        <v>0</v>
      </c>
    </row>
    <row r="131" spans="1:9">
      <c r="A131" s="458" t="s">
        <v>1008</v>
      </c>
      <c r="B131" s="458" t="s">
        <v>1009</v>
      </c>
      <c r="C131" s="458" t="s">
        <v>675</v>
      </c>
      <c r="D131" s="464">
        <v>4831727.3</v>
      </c>
      <c r="E131" s="464">
        <v>0</v>
      </c>
      <c r="F131" s="464">
        <v>4831727.3</v>
      </c>
      <c r="G131" s="464">
        <v>0</v>
      </c>
      <c r="H131" s="464">
        <v>4831727.3</v>
      </c>
      <c r="I131" s="465">
        <v>0</v>
      </c>
    </row>
    <row r="132" spans="1:9">
      <c r="A132" s="458" t="s">
        <v>1010</v>
      </c>
      <c r="B132" s="458" t="s">
        <v>1011</v>
      </c>
      <c r="C132" s="458" t="s">
        <v>675</v>
      </c>
      <c r="D132" s="464">
        <v>-1763323.16</v>
      </c>
      <c r="E132" s="464">
        <v>0</v>
      </c>
      <c r="F132" s="464">
        <v>-1763323.16</v>
      </c>
      <c r="G132" s="464">
        <v>0</v>
      </c>
      <c r="H132" s="464">
        <v>-1763323.16</v>
      </c>
      <c r="I132" s="465">
        <v>0</v>
      </c>
    </row>
    <row r="133" spans="1:9" s="460" customFormat="1">
      <c r="A133" s="459" t="s">
        <v>1012</v>
      </c>
      <c r="B133" s="459" t="s">
        <v>1013</v>
      </c>
      <c r="C133" s="459" t="s">
        <v>675</v>
      </c>
      <c r="D133" s="464">
        <v>3635297.36</v>
      </c>
      <c r="E133" s="464">
        <v>0</v>
      </c>
      <c r="F133" s="464">
        <v>3635297.36</v>
      </c>
      <c r="G133" s="464">
        <v>0</v>
      </c>
      <c r="H133" s="464">
        <v>3635297.36</v>
      </c>
      <c r="I133" s="465">
        <v>0</v>
      </c>
    </row>
    <row r="134" spans="1:9">
      <c r="A134" s="458" t="s">
        <v>1014</v>
      </c>
      <c r="B134" s="458" t="s">
        <v>1015</v>
      </c>
      <c r="C134" s="458" t="s">
        <v>675</v>
      </c>
      <c r="D134" s="464">
        <v>-2602122.5</v>
      </c>
      <c r="E134" s="464">
        <v>0</v>
      </c>
      <c r="F134" s="464">
        <v>-2602122.5</v>
      </c>
      <c r="G134" s="464">
        <v>0</v>
      </c>
      <c r="H134" s="464">
        <v>-2602122.5</v>
      </c>
      <c r="I134" s="465">
        <v>0</v>
      </c>
    </row>
    <row r="135" spans="1:9" s="463" customFormat="1">
      <c r="A135" s="462" t="s">
        <v>1016</v>
      </c>
      <c r="B135" s="462" t="s">
        <v>1017</v>
      </c>
      <c r="C135" s="462" t="s">
        <v>675</v>
      </c>
      <c r="D135" s="464">
        <v>7127277.0499999998</v>
      </c>
      <c r="E135" s="464">
        <v>0</v>
      </c>
      <c r="F135" s="464">
        <v>7127277.0499999998</v>
      </c>
      <c r="G135" s="464">
        <v>0</v>
      </c>
      <c r="H135" s="464">
        <v>7127277.0499999998</v>
      </c>
      <c r="I135" s="465">
        <v>0</v>
      </c>
    </row>
    <row r="136" spans="1:9" s="463" customFormat="1">
      <c r="A136" s="462" t="s">
        <v>1018</v>
      </c>
      <c r="B136" s="462" t="s">
        <v>1019</v>
      </c>
      <c r="C136" s="462" t="s">
        <v>675</v>
      </c>
      <c r="D136" s="464">
        <v>-1561206.47</v>
      </c>
      <c r="E136" s="464">
        <v>0</v>
      </c>
      <c r="F136" s="464">
        <v>-1561206.47</v>
      </c>
      <c r="G136" s="464">
        <v>0</v>
      </c>
      <c r="H136" s="464">
        <v>-1561206.47</v>
      </c>
      <c r="I136" s="465">
        <v>0</v>
      </c>
    </row>
    <row r="137" spans="1:9">
      <c r="A137" s="458" t="s">
        <v>1206</v>
      </c>
      <c r="B137" s="458" t="s">
        <v>1207</v>
      </c>
      <c r="C137" s="458" t="s">
        <v>675</v>
      </c>
      <c r="D137" s="464">
        <v>0</v>
      </c>
      <c r="E137" s="464">
        <v>0</v>
      </c>
      <c r="F137" s="464">
        <v>0</v>
      </c>
      <c r="G137" s="464">
        <v>0</v>
      </c>
      <c r="H137" s="464">
        <v>0</v>
      </c>
      <c r="I137" s="465">
        <v>0</v>
      </c>
    </row>
    <row r="138" spans="1:9">
      <c r="A138" s="458" t="s">
        <v>1020</v>
      </c>
      <c r="B138" s="458" t="s">
        <v>989</v>
      </c>
      <c r="C138" s="458" t="s">
        <v>675</v>
      </c>
      <c r="D138" s="464">
        <v>0</v>
      </c>
      <c r="E138" s="464">
        <v>0</v>
      </c>
      <c r="F138" s="464">
        <v>0</v>
      </c>
      <c r="G138" s="464">
        <v>0</v>
      </c>
      <c r="H138" s="464">
        <v>0</v>
      </c>
      <c r="I138" s="465">
        <v>5000</v>
      </c>
    </row>
    <row r="139" spans="1:9">
      <c r="A139" s="458" t="s">
        <v>1021</v>
      </c>
      <c r="B139" s="458" t="s">
        <v>1022</v>
      </c>
      <c r="C139" s="458" t="s">
        <v>675</v>
      </c>
      <c r="D139" s="464">
        <v>0</v>
      </c>
      <c r="E139" s="464">
        <v>0</v>
      </c>
      <c r="F139" s="464">
        <v>0</v>
      </c>
      <c r="G139" s="464">
        <v>0</v>
      </c>
      <c r="H139" s="464">
        <v>0</v>
      </c>
      <c r="I139" s="465">
        <v>-49.17</v>
      </c>
    </row>
    <row r="140" spans="1:9">
      <c r="A140" s="458" t="s">
        <v>1023</v>
      </c>
      <c r="B140" s="458" t="s">
        <v>993</v>
      </c>
      <c r="C140" s="458" t="s">
        <v>675</v>
      </c>
      <c r="D140" s="464">
        <v>0</v>
      </c>
      <c r="E140" s="464">
        <v>0</v>
      </c>
      <c r="F140" s="464">
        <v>0</v>
      </c>
      <c r="G140" s="464">
        <v>0</v>
      </c>
      <c r="H140" s="464">
        <v>0</v>
      </c>
      <c r="I140" s="465">
        <v>539007.44999999995</v>
      </c>
    </row>
    <row r="141" spans="1:9">
      <c r="A141" s="458" t="s">
        <v>1024</v>
      </c>
      <c r="B141" s="458" t="s">
        <v>1025</v>
      </c>
      <c r="C141" s="458" t="s">
        <v>675</v>
      </c>
      <c r="D141" s="464">
        <v>0</v>
      </c>
      <c r="E141" s="464">
        <v>0</v>
      </c>
      <c r="F141" s="464">
        <v>0</v>
      </c>
      <c r="G141" s="464">
        <v>0</v>
      </c>
      <c r="H141" s="464">
        <v>0</v>
      </c>
      <c r="I141" s="465">
        <v>-426545.81</v>
      </c>
    </row>
    <row r="142" spans="1:9">
      <c r="A142" s="458" t="s">
        <v>1026</v>
      </c>
      <c r="B142" s="458" t="s">
        <v>997</v>
      </c>
      <c r="C142" s="458" t="s">
        <v>675</v>
      </c>
      <c r="D142" s="464">
        <v>0</v>
      </c>
      <c r="E142" s="464">
        <v>0</v>
      </c>
      <c r="F142" s="464">
        <v>0</v>
      </c>
      <c r="G142" s="464">
        <v>0</v>
      </c>
      <c r="H142" s="464">
        <v>0</v>
      </c>
      <c r="I142" s="465">
        <v>633568.93999999994</v>
      </c>
    </row>
    <row r="143" spans="1:9">
      <c r="A143" s="458" t="s">
        <v>1027</v>
      </c>
      <c r="B143" s="458" t="s">
        <v>1028</v>
      </c>
      <c r="C143" s="458" t="s">
        <v>675</v>
      </c>
      <c r="D143" s="464">
        <v>0</v>
      </c>
      <c r="E143" s="464">
        <v>0</v>
      </c>
      <c r="F143" s="464">
        <v>0</v>
      </c>
      <c r="G143" s="464">
        <v>0</v>
      </c>
      <c r="H143" s="464">
        <v>0</v>
      </c>
      <c r="I143" s="465">
        <v>-279369.39</v>
      </c>
    </row>
    <row r="144" spans="1:9">
      <c r="A144" s="458" t="s">
        <v>1029</v>
      </c>
      <c r="B144" s="458" t="s">
        <v>1001</v>
      </c>
      <c r="C144" s="458" t="s">
        <v>675</v>
      </c>
      <c r="D144" s="464">
        <v>0</v>
      </c>
      <c r="E144" s="464">
        <v>0</v>
      </c>
      <c r="F144" s="464">
        <v>0</v>
      </c>
      <c r="G144" s="464">
        <v>0</v>
      </c>
      <c r="H144" s="464">
        <v>0</v>
      </c>
      <c r="I144" s="465">
        <v>1132893.95</v>
      </c>
    </row>
    <row r="145" spans="1:9">
      <c r="A145" s="458" t="s">
        <v>1030</v>
      </c>
      <c r="B145" s="458" t="s">
        <v>1031</v>
      </c>
      <c r="C145" s="458" t="s">
        <v>675</v>
      </c>
      <c r="D145" s="464">
        <v>0</v>
      </c>
      <c r="E145" s="464">
        <v>0</v>
      </c>
      <c r="F145" s="464">
        <v>0</v>
      </c>
      <c r="G145" s="464">
        <v>0</v>
      </c>
      <c r="H145" s="464">
        <v>0</v>
      </c>
      <c r="I145" s="465">
        <v>-527527.65</v>
      </c>
    </row>
    <row r="146" spans="1:9" s="454" customFormat="1">
      <c r="A146" s="461" t="s">
        <v>1032</v>
      </c>
      <c r="B146" s="461" t="s">
        <v>1005</v>
      </c>
      <c r="C146" s="461" t="s">
        <v>675</v>
      </c>
      <c r="D146" s="464">
        <v>0</v>
      </c>
      <c r="E146" s="464">
        <v>0</v>
      </c>
      <c r="F146" s="464">
        <v>0</v>
      </c>
      <c r="G146" s="464">
        <v>0</v>
      </c>
      <c r="H146" s="464">
        <v>0</v>
      </c>
      <c r="I146" s="465">
        <v>403390</v>
      </c>
    </row>
    <row r="147" spans="1:9" s="454" customFormat="1">
      <c r="A147" s="461" t="s">
        <v>1208</v>
      </c>
      <c r="B147" s="461" t="s">
        <v>1007</v>
      </c>
      <c r="C147" s="461" t="s">
        <v>675</v>
      </c>
      <c r="D147" s="464">
        <v>0</v>
      </c>
      <c r="E147" s="464">
        <v>0</v>
      </c>
      <c r="F147" s="464">
        <v>0</v>
      </c>
      <c r="G147" s="464">
        <v>0</v>
      </c>
      <c r="H147" s="464">
        <v>0</v>
      </c>
      <c r="I147" s="465">
        <v>0</v>
      </c>
    </row>
    <row r="148" spans="1:9" s="454" customFormat="1">
      <c r="A148" s="461" t="s">
        <v>1033</v>
      </c>
      <c r="B148" s="461" t="s">
        <v>1007</v>
      </c>
      <c r="C148" s="461" t="s">
        <v>675</v>
      </c>
      <c r="D148" s="464">
        <v>0</v>
      </c>
      <c r="E148" s="464">
        <v>0</v>
      </c>
      <c r="F148" s="464">
        <v>0</v>
      </c>
      <c r="G148" s="464">
        <v>0</v>
      </c>
      <c r="H148" s="464">
        <v>0</v>
      </c>
      <c r="I148" s="465">
        <v>-45312.3</v>
      </c>
    </row>
    <row r="149" spans="1:9">
      <c r="A149" s="458" t="s">
        <v>1034</v>
      </c>
      <c r="B149" s="458" t="s">
        <v>1009</v>
      </c>
      <c r="C149" s="458" t="s">
        <v>675</v>
      </c>
      <c r="D149" s="464">
        <v>0</v>
      </c>
      <c r="E149" s="464">
        <v>0</v>
      </c>
      <c r="F149" s="464">
        <v>0</v>
      </c>
      <c r="G149" s="464">
        <v>0</v>
      </c>
      <c r="H149" s="464">
        <v>0</v>
      </c>
      <c r="I149" s="465">
        <v>806293.69</v>
      </c>
    </row>
    <row r="150" spans="1:9">
      <c r="A150" s="458" t="s">
        <v>1035</v>
      </c>
      <c r="B150" s="458" t="s">
        <v>1036</v>
      </c>
      <c r="C150" s="458" t="s">
        <v>675</v>
      </c>
      <c r="D150" s="464">
        <v>0</v>
      </c>
      <c r="E150" s="464">
        <v>0</v>
      </c>
      <c r="F150" s="464">
        <v>0</v>
      </c>
      <c r="G150" s="464">
        <v>0</v>
      </c>
      <c r="H150" s="464">
        <v>0</v>
      </c>
      <c r="I150" s="465">
        <v>-645675.32999999996</v>
      </c>
    </row>
    <row r="151" spans="1:9">
      <c r="A151" s="458" t="s">
        <v>1037</v>
      </c>
      <c r="B151" s="458" t="s">
        <v>1013</v>
      </c>
      <c r="C151" s="458" t="s">
        <v>675</v>
      </c>
      <c r="D151" s="464">
        <v>0</v>
      </c>
      <c r="E151" s="464">
        <v>0</v>
      </c>
      <c r="F151" s="464">
        <v>0</v>
      </c>
      <c r="G151" s="464">
        <v>0</v>
      </c>
      <c r="H151" s="464">
        <v>0</v>
      </c>
      <c r="I151" s="465">
        <v>2571098.54</v>
      </c>
    </row>
    <row r="152" spans="1:9">
      <c r="A152" s="458" t="s">
        <v>1038</v>
      </c>
      <c r="B152" s="458" t="s">
        <v>1039</v>
      </c>
      <c r="C152" s="458" t="s">
        <v>675</v>
      </c>
      <c r="D152" s="464">
        <v>0</v>
      </c>
      <c r="E152" s="464">
        <v>0</v>
      </c>
      <c r="F152" s="464">
        <v>0</v>
      </c>
      <c r="G152" s="464">
        <v>0</v>
      </c>
      <c r="H152" s="464">
        <v>0</v>
      </c>
      <c r="I152" s="465">
        <v>-2540249.21</v>
      </c>
    </row>
    <row r="153" spans="1:9">
      <c r="A153" s="458" t="s">
        <v>1040</v>
      </c>
      <c r="B153" s="458" t="s">
        <v>1041</v>
      </c>
      <c r="C153" s="458" t="s">
        <v>675</v>
      </c>
      <c r="D153" s="464">
        <v>0</v>
      </c>
      <c r="E153" s="464">
        <v>0</v>
      </c>
      <c r="F153" s="464">
        <v>0</v>
      </c>
      <c r="G153" s="464">
        <v>0</v>
      </c>
      <c r="H153" s="464">
        <v>0</v>
      </c>
      <c r="I153" s="465">
        <v>393353</v>
      </c>
    </row>
    <row r="154" spans="1:9">
      <c r="A154" s="458" t="s">
        <v>1042</v>
      </c>
      <c r="B154" s="458" t="s">
        <v>1043</v>
      </c>
      <c r="C154" s="458" t="s">
        <v>675</v>
      </c>
      <c r="D154" s="464">
        <v>0</v>
      </c>
      <c r="E154" s="464">
        <v>0</v>
      </c>
      <c r="F154" s="464">
        <v>0</v>
      </c>
      <c r="G154" s="464">
        <v>0</v>
      </c>
      <c r="H154" s="464">
        <v>0</v>
      </c>
      <c r="I154" s="465">
        <v>-133720.37</v>
      </c>
    </row>
    <row r="155" spans="1:9">
      <c r="A155" s="458" t="s">
        <v>1044</v>
      </c>
      <c r="B155" s="458" t="s">
        <v>1045</v>
      </c>
      <c r="C155" s="458" t="s">
        <v>675</v>
      </c>
      <c r="D155" s="464">
        <v>0</v>
      </c>
      <c r="E155" s="464">
        <v>0</v>
      </c>
      <c r="F155" s="464">
        <v>0</v>
      </c>
      <c r="G155" s="464">
        <v>0</v>
      </c>
      <c r="H155" s="464">
        <v>0</v>
      </c>
      <c r="I155" s="465">
        <v>63914.75</v>
      </c>
    </row>
    <row r="156" spans="1:9">
      <c r="A156" s="458" t="s">
        <v>1046</v>
      </c>
      <c r="B156" s="458" t="s">
        <v>1047</v>
      </c>
      <c r="C156" s="458" t="s">
        <v>675</v>
      </c>
      <c r="D156" s="464">
        <v>0</v>
      </c>
      <c r="E156" s="464">
        <v>0</v>
      </c>
      <c r="F156" s="464">
        <v>0</v>
      </c>
      <c r="G156" s="464">
        <v>0</v>
      </c>
      <c r="H156" s="464">
        <v>0</v>
      </c>
      <c r="I156" s="465">
        <v>0</v>
      </c>
    </row>
    <row r="157" spans="1:9">
      <c r="A157" s="458" t="s">
        <v>1048</v>
      </c>
      <c r="B157" s="458" t="s">
        <v>1047</v>
      </c>
      <c r="C157" s="458" t="s">
        <v>675</v>
      </c>
      <c r="D157" s="464">
        <v>0</v>
      </c>
      <c r="E157" s="464">
        <v>0</v>
      </c>
      <c r="F157" s="464">
        <v>0</v>
      </c>
      <c r="G157" s="464">
        <v>0</v>
      </c>
      <c r="H157" s="464">
        <v>0</v>
      </c>
      <c r="I157" s="465">
        <v>-19772.64</v>
      </c>
    </row>
    <row r="158" spans="1:9">
      <c r="A158" s="458" t="s">
        <v>1049</v>
      </c>
      <c r="B158" s="458" t="s">
        <v>1050</v>
      </c>
      <c r="C158" s="458" t="s">
        <v>675</v>
      </c>
      <c r="D158" s="464">
        <v>0</v>
      </c>
      <c r="E158" s="464">
        <v>0</v>
      </c>
      <c r="F158" s="464">
        <v>0</v>
      </c>
      <c r="G158" s="464">
        <v>0</v>
      </c>
      <c r="H158" s="464">
        <v>0</v>
      </c>
      <c r="I158" s="465">
        <v>695895.38</v>
      </c>
    </row>
    <row r="159" spans="1:9">
      <c r="A159" s="458" t="s">
        <v>1051</v>
      </c>
      <c r="B159" s="458" t="s">
        <v>1052</v>
      </c>
      <c r="C159" s="458" t="s">
        <v>675</v>
      </c>
      <c r="D159" s="464">
        <v>0</v>
      </c>
      <c r="E159" s="464">
        <v>0</v>
      </c>
      <c r="F159" s="464">
        <v>0</v>
      </c>
      <c r="G159" s="464">
        <v>0</v>
      </c>
      <c r="H159" s="464">
        <v>0</v>
      </c>
      <c r="I159" s="465">
        <v>0</v>
      </c>
    </row>
    <row r="160" spans="1:9">
      <c r="A160" s="458" t="s">
        <v>1053</v>
      </c>
      <c r="B160" s="458" t="s">
        <v>1052</v>
      </c>
      <c r="C160" s="458" t="s">
        <v>675</v>
      </c>
      <c r="D160" s="464">
        <v>0</v>
      </c>
      <c r="E160" s="464">
        <v>0</v>
      </c>
      <c r="F160" s="464">
        <v>0</v>
      </c>
      <c r="G160" s="464">
        <v>0</v>
      </c>
      <c r="H160" s="464">
        <v>0</v>
      </c>
      <c r="I160" s="465">
        <v>-297151.8</v>
      </c>
    </row>
    <row r="161" spans="1:9">
      <c r="A161" s="458" t="s">
        <v>1054</v>
      </c>
      <c r="B161" s="458" t="s">
        <v>1055</v>
      </c>
      <c r="C161" s="458" t="s">
        <v>675</v>
      </c>
      <c r="D161" s="464">
        <v>0</v>
      </c>
      <c r="E161" s="464">
        <v>0</v>
      </c>
      <c r="F161" s="464">
        <v>0</v>
      </c>
      <c r="G161" s="464">
        <v>0</v>
      </c>
      <c r="H161" s="464">
        <v>0</v>
      </c>
      <c r="I161" s="465">
        <v>470612.49</v>
      </c>
    </row>
    <row r="162" spans="1:9">
      <c r="A162" s="458" t="s">
        <v>1056</v>
      </c>
      <c r="B162" s="458" t="s">
        <v>1057</v>
      </c>
      <c r="C162" s="458" t="s">
        <v>675</v>
      </c>
      <c r="D162" s="464">
        <v>0</v>
      </c>
      <c r="E162" s="464">
        <v>0</v>
      </c>
      <c r="F162" s="464">
        <v>0</v>
      </c>
      <c r="G162" s="464">
        <v>0</v>
      </c>
      <c r="H162" s="464">
        <v>0</v>
      </c>
      <c r="I162" s="465">
        <v>-42596.4</v>
      </c>
    </row>
    <row r="163" spans="1:9">
      <c r="A163" s="458" t="s">
        <v>1058</v>
      </c>
      <c r="B163" s="458" t="s">
        <v>1059</v>
      </c>
      <c r="C163" s="458" t="s">
        <v>675</v>
      </c>
      <c r="D163" s="464">
        <v>0</v>
      </c>
      <c r="E163" s="464">
        <v>0</v>
      </c>
      <c r="F163" s="464">
        <v>0</v>
      </c>
      <c r="G163" s="464">
        <v>0</v>
      </c>
      <c r="H163" s="464">
        <v>0</v>
      </c>
      <c r="I163" s="465">
        <v>244460</v>
      </c>
    </row>
    <row r="164" spans="1:9">
      <c r="A164" s="458" t="s">
        <v>1060</v>
      </c>
      <c r="B164" s="458" t="s">
        <v>1061</v>
      </c>
      <c r="C164" s="458" t="s">
        <v>675</v>
      </c>
      <c r="D164" s="464">
        <v>0</v>
      </c>
      <c r="E164" s="464">
        <v>0</v>
      </c>
      <c r="F164" s="464">
        <v>0</v>
      </c>
      <c r="G164" s="464">
        <v>0</v>
      </c>
      <c r="H164" s="464">
        <v>0</v>
      </c>
      <c r="I164" s="465">
        <v>-2419.66</v>
      </c>
    </row>
    <row r="165" spans="1:9">
      <c r="A165" s="458" t="s">
        <v>653</v>
      </c>
      <c r="B165" s="458" t="s">
        <v>47</v>
      </c>
      <c r="C165" s="458" t="s">
        <v>675</v>
      </c>
      <c r="D165" s="464">
        <v>0</v>
      </c>
      <c r="E165" s="464">
        <v>0</v>
      </c>
      <c r="F165" s="464">
        <v>0</v>
      </c>
      <c r="G165" s="464">
        <v>0</v>
      </c>
      <c r="H165" s="464">
        <v>0</v>
      </c>
      <c r="I165" s="465">
        <v>0</v>
      </c>
    </row>
    <row r="166" spans="1:9">
      <c r="A166" s="458" t="s">
        <v>1062</v>
      </c>
      <c r="B166" s="458" t="s">
        <v>1063</v>
      </c>
      <c r="C166" s="458" t="s">
        <v>671</v>
      </c>
      <c r="D166" s="464">
        <v>0</v>
      </c>
      <c r="E166" s="464">
        <v>0</v>
      </c>
      <c r="F166" s="464">
        <v>0</v>
      </c>
      <c r="G166" s="464">
        <v>0</v>
      </c>
      <c r="H166" s="464">
        <v>0</v>
      </c>
      <c r="I166" s="465">
        <v>0</v>
      </c>
    </row>
    <row r="167" spans="1:9">
      <c r="A167" s="458" t="s">
        <v>1064</v>
      </c>
      <c r="B167" s="458" t="s">
        <v>1065</v>
      </c>
      <c r="C167" s="458" t="s">
        <v>671</v>
      </c>
      <c r="D167" s="464">
        <v>0</v>
      </c>
      <c r="E167" s="464">
        <v>0</v>
      </c>
      <c r="F167" s="464">
        <v>0</v>
      </c>
      <c r="G167" s="464">
        <v>0</v>
      </c>
      <c r="H167" s="464">
        <v>0</v>
      </c>
      <c r="I167" s="465">
        <v>0</v>
      </c>
    </row>
    <row r="168" spans="1:9">
      <c r="A168" s="458" t="s">
        <v>1066</v>
      </c>
      <c r="B168" s="458" t="s">
        <v>1067</v>
      </c>
      <c r="C168" s="458" t="s">
        <v>671</v>
      </c>
      <c r="D168" s="464">
        <v>0</v>
      </c>
      <c r="E168" s="464">
        <v>0</v>
      </c>
      <c r="F168" s="464">
        <v>0</v>
      </c>
      <c r="G168" s="464">
        <v>0</v>
      </c>
      <c r="H168" s="464">
        <v>0</v>
      </c>
      <c r="I168" s="465">
        <v>0</v>
      </c>
    </row>
    <row r="169" spans="1:9">
      <c r="A169" s="458" t="s">
        <v>1068</v>
      </c>
      <c r="B169" s="458" t="s">
        <v>1067</v>
      </c>
      <c r="C169" s="458" t="s">
        <v>671</v>
      </c>
      <c r="D169" s="464">
        <v>0</v>
      </c>
      <c r="E169" s="464">
        <v>0</v>
      </c>
      <c r="F169" s="464">
        <v>0</v>
      </c>
      <c r="G169" s="464">
        <v>0</v>
      </c>
      <c r="H169" s="464">
        <v>0</v>
      </c>
      <c r="I169" s="465">
        <v>0</v>
      </c>
    </row>
    <row r="170" spans="1:9">
      <c r="A170" s="458" t="s">
        <v>1069</v>
      </c>
      <c r="B170" s="458" t="s">
        <v>1070</v>
      </c>
      <c r="C170" s="458" t="s">
        <v>671</v>
      </c>
      <c r="D170" s="464">
        <v>0</v>
      </c>
      <c r="E170" s="464">
        <v>0</v>
      </c>
      <c r="F170" s="464">
        <v>0</v>
      </c>
      <c r="G170" s="464">
        <v>0</v>
      </c>
      <c r="H170" s="464">
        <v>0</v>
      </c>
      <c r="I170" s="465">
        <v>0</v>
      </c>
    </row>
    <row r="171" spans="1:9">
      <c r="A171" s="458" t="s">
        <v>1071</v>
      </c>
      <c r="B171" s="458" t="s">
        <v>1070</v>
      </c>
      <c r="C171" s="458" t="s">
        <v>671</v>
      </c>
      <c r="D171" s="464">
        <v>0</v>
      </c>
      <c r="E171" s="464">
        <v>0</v>
      </c>
      <c r="F171" s="464">
        <v>0</v>
      </c>
      <c r="G171" s="464">
        <v>0</v>
      </c>
      <c r="H171" s="464">
        <v>0</v>
      </c>
      <c r="I171" s="465">
        <v>0</v>
      </c>
    </row>
    <row r="172" spans="1:9">
      <c r="A172" s="458" t="s">
        <v>1072</v>
      </c>
      <c r="B172" s="458" t="s">
        <v>1073</v>
      </c>
      <c r="C172" s="458" t="s">
        <v>671</v>
      </c>
      <c r="D172" s="464">
        <v>0</v>
      </c>
      <c r="E172" s="464">
        <v>0</v>
      </c>
      <c r="F172" s="464">
        <v>0</v>
      </c>
      <c r="G172" s="464">
        <v>0</v>
      </c>
      <c r="H172" s="464">
        <v>0</v>
      </c>
      <c r="I172" s="465">
        <v>178000</v>
      </c>
    </row>
    <row r="173" spans="1:9">
      <c r="A173" s="458" t="s">
        <v>1074</v>
      </c>
      <c r="B173" s="458" t="s">
        <v>1070</v>
      </c>
      <c r="C173" s="458" t="s">
        <v>671</v>
      </c>
      <c r="D173" s="464">
        <v>0</v>
      </c>
      <c r="E173" s="464">
        <v>0</v>
      </c>
      <c r="F173" s="464">
        <v>0</v>
      </c>
      <c r="G173" s="464">
        <v>0</v>
      </c>
      <c r="H173" s="464">
        <v>0</v>
      </c>
      <c r="I173" s="465">
        <v>198057.16</v>
      </c>
    </row>
    <row r="174" spans="1:9">
      <c r="A174" s="458" t="s">
        <v>1075</v>
      </c>
      <c r="B174" s="458" t="s">
        <v>1070</v>
      </c>
      <c r="C174" s="458" t="s">
        <v>671</v>
      </c>
      <c r="D174" s="464">
        <v>401057.16</v>
      </c>
      <c r="E174" s="464">
        <v>0</v>
      </c>
      <c r="F174" s="464">
        <v>401057.16</v>
      </c>
      <c r="G174" s="464">
        <v>0</v>
      </c>
      <c r="H174" s="464">
        <v>401057.16</v>
      </c>
      <c r="I174" s="465">
        <v>0</v>
      </c>
    </row>
    <row r="175" spans="1:9">
      <c r="A175" s="458" t="s">
        <v>1076</v>
      </c>
      <c r="B175" s="458" t="s">
        <v>683</v>
      </c>
      <c r="C175" s="458" t="s">
        <v>683</v>
      </c>
      <c r="D175" s="464">
        <v>468856.67</v>
      </c>
      <c r="E175" s="464">
        <v>3048052.69</v>
      </c>
      <c r="F175" s="464">
        <v>3516909.36</v>
      </c>
      <c r="G175" s="464">
        <v>0</v>
      </c>
      <c r="H175" s="464">
        <v>3516909.36</v>
      </c>
      <c r="I175" s="465">
        <v>0</v>
      </c>
    </row>
    <row r="176" spans="1:9">
      <c r="A176" s="458" t="s">
        <v>1077</v>
      </c>
      <c r="B176" s="458" t="s">
        <v>683</v>
      </c>
      <c r="C176" s="458" t="s">
        <v>683</v>
      </c>
      <c r="D176" s="464">
        <v>0</v>
      </c>
      <c r="E176" s="464">
        <v>0</v>
      </c>
      <c r="F176" s="464">
        <v>0</v>
      </c>
      <c r="G176" s="464">
        <v>0</v>
      </c>
      <c r="H176" s="464">
        <v>0</v>
      </c>
      <c r="I176" s="465">
        <v>6256148.1299999999</v>
      </c>
    </row>
    <row r="177" spans="1:9">
      <c r="A177" s="458" t="s">
        <v>1213</v>
      </c>
      <c r="B177" s="458" t="s">
        <v>1214</v>
      </c>
      <c r="C177" s="458" t="s">
        <v>683</v>
      </c>
      <c r="D177" s="466">
        <v>10700</v>
      </c>
      <c r="E177" s="466">
        <v>0</v>
      </c>
      <c r="F177" s="466">
        <v>10700</v>
      </c>
      <c r="G177" s="466">
        <v>0</v>
      </c>
      <c r="H177" s="466">
        <v>10700</v>
      </c>
      <c r="I177" s="467">
        <v>0</v>
      </c>
    </row>
    <row r="178" spans="1:9">
      <c r="A178" s="458" t="s">
        <v>1078</v>
      </c>
      <c r="B178" s="458" t="s">
        <v>1079</v>
      </c>
      <c r="C178" s="458" t="s">
        <v>685</v>
      </c>
      <c r="D178" s="464">
        <v>0</v>
      </c>
      <c r="E178" s="464">
        <v>0</v>
      </c>
      <c r="F178" s="464">
        <v>0</v>
      </c>
      <c r="G178" s="464">
        <v>0</v>
      </c>
      <c r="H178" s="464">
        <v>0</v>
      </c>
      <c r="I178" s="465">
        <v>0</v>
      </c>
    </row>
    <row r="179" spans="1:9">
      <c r="A179" s="458" t="s">
        <v>1080</v>
      </c>
      <c r="B179" s="458" t="s">
        <v>1079</v>
      </c>
      <c r="C179" s="458" t="s">
        <v>685</v>
      </c>
      <c r="D179" s="464">
        <v>0</v>
      </c>
      <c r="E179" s="464">
        <v>0</v>
      </c>
      <c r="F179" s="464">
        <v>0</v>
      </c>
      <c r="G179" s="464">
        <v>0</v>
      </c>
      <c r="H179" s="464">
        <v>0</v>
      </c>
      <c r="I179" s="465">
        <v>-26923896.199999999</v>
      </c>
    </row>
    <row r="180" spans="1:9">
      <c r="A180" s="458" t="s">
        <v>1081</v>
      </c>
      <c r="B180" s="458" t="s">
        <v>1082</v>
      </c>
      <c r="C180" s="458" t="s">
        <v>689</v>
      </c>
      <c r="D180" s="464">
        <v>0</v>
      </c>
      <c r="E180" s="464">
        <v>0</v>
      </c>
      <c r="F180" s="464">
        <v>0</v>
      </c>
      <c r="G180" s="464">
        <v>0</v>
      </c>
      <c r="H180" s="464">
        <v>0</v>
      </c>
      <c r="I180" s="465">
        <v>-16236431.689999999</v>
      </c>
    </row>
    <row r="181" spans="1:9">
      <c r="A181" s="458" t="s">
        <v>1083</v>
      </c>
      <c r="B181" s="458" t="s">
        <v>1082</v>
      </c>
      <c r="C181" s="458" t="s">
        <v>689</v>
      </c>
      <c r="D181" s="464">
        <v>-11659056.26</v>
      </c>
      <c r="E181" s="464">
        <v>312475.64</v>
      </c>
      <c r="F181" s="464">
        <v>-11346580.619999999</v>
      </c>
      <c r="G181" s="464">
        <v>0</v>
      </c>
      <c r="H181" s="464">
        <v>-11346580.619999999</v>
      </c>
      <c r="I181" s="465">
        <v>0</v>
      </c>
    </row>
    <row r="182" spans="1:9">
      <c r="A182" s="458" t="s">
        <v>1084</v>
      </c>
      <c r="B182" s="458" t="s">
        <v>1085</v>
      </c>
      <c r="C182" s="458" t="s">
        <v>689</v>
      </c>
      <c r="D182" s="464">
        <v>-776057</v>
      </c>
      <c r="E182" s="464">
        <v>-2675856.17</v>
      </c>
      <c r="F182" s="464">
        <v>-3451913.17</v>
      </c>
      <c r="G182" s="464">
        <v>0</v>
      </c>
      <c r="H182" s="464">
        <v>-3451913.17</v>
      </c>
      <c r="I182" s="465">
        <v>135815261.68000001</v>
      </c>
    </row>
    <row r="183" spans="1:9">
      <c r="A183" s="458" t="s">
        <v>1086</v>
      </c>
      <c r="B183" s="458" t="s">
        <v>1085</v>
      </c>
      <c r="C183" s="458" t="s">
        <v>689</v>
      </c>
      <c r="D183" s="464">
        <v>0</v>
      </c>
      <c r="E183" s="464">
        <v>0</v>
      </c>
      <c r="F183" s="464">
        <v>0</v>
      </c>
      <c r="G183" s="464">
        <v>0</v>
      </c>
      <c r="H183" s="464">
        <v>0</v>
      </c>
      <c r="I183" s="465">
        <v>-138226062.84</v>
      </c>
    </row>
    <row r="184" spans="1:9">
      <c r="A184" s="458" t="s">
        <v>1215</v>
      </c>
      <c r="B184" s="458" t="s">
        <v>1216</v>
      </c>
      <c r="C184" s="458" t="s">
        <v>689</v>
      </c>
      <c r="D184" s="464">
        <v>-107124333.65000001</v>
      </c>
      <c r="E184" s="464">
        <v>-3597713.05</v>
      </c>
      <c r="F184" s="464">
        <v>-110722046.7</v>
      </c>
      <c r="G184" s="464">
        <v>56697446.130000003</v>
      </c>
      <c r="H184" s="464">
        <v>-54024600.57</v>
      </c>
      <c r="I184" s="465">
        <v>-135815261.68000001</v>
      </c>
    </row>
    <row r="185" spans="1:9">
      <c r="A185" s="458" t="s">
        <v>1087</v>
      </c>
      <c r="B185" s="458" t="s">
        <v>1088</v>
      </c>
      <c r="C185" s="458" t="s">
        <v>691</v>
      </c>
      <c r="D185" s="464">
        <v>0</v>
      </c>
      <c r="E185" s="464">
        <v>0</v>
      </c>
      <c r="F185" s="464">
        <v>0</v>
      </c>
      <c r="G185" s="464">
        <v>0</v>
      </c>
      <c r="H185" s="464">
        <v>0</v>
      </c>
      <c r="I185" s="465">
        <v>0</v>
      </c>
    </row>
    <row r="186" spans="1:9">
      <c r="A186" s="458" t="s">
        <v>1089</v>
      </c>
      <c r="B186" s="458" t="s">
        <v>1090</v>
      </c>
      <c r="C186" s="458" t="s">
        <v>691</v>
      </c>
      <c r="D186" s="464">
        <v>0</v>
      </c>
      <c r="E186" s="464">
        <v>0</v>
      </c>
      <c r="F186" s="464">
        <v>0</v>
      </c>
      <c r="G186" s="464">
        <v>0</v>
      </c>
      <c r="H186" s="464">
        <v>0</v>
      </c>
      <c r="I186" s="465">
        <v>0</v>
      </c>
    </row>
    <row r="187" spans="1:9">
      <c r="A187" s="458" t="s">
        <v>1091</v>
      </c>
      <c r="B187" s="458" t="s">
        <v>1092</v>
      </c>
      <c r="C187" s="458" t="s">
        <v>700</v>
      </c>
      <c r="D187" s="464">
        <v>-2604554.48</v>
      </c>
      <c r="E187" s="464">
        <v>73507.48</v>
      </c>
      <c r="F187" s="464">
        <v>-2531047</v>
      </c>
      <c r="G187" s="464">
        <v>0</v>
      </c>
      <c r="H187" s="464">
        <v>-2531047</v>
      </c>
      <c r="I187" s="465">
        <v>0</v>
      </c>
    </row>
    <row r="188" spans="1:9">
      <c r="A188" s="458" t="s">
        <v>1093</v>
      </c>
      <c r="B188" s="458" t="s">
        <v>1092</v>
      </c>
      <c r="C188" s="458" t="s">
        <v>700</v>
      </c>
      <c r="D188" s="464">
        <v>0</v>
      </c>
      <c r="E188" s="464">
        <v>0</v>
      </c>
      <c r="F188" s="464">
        <v>0</v>
      </c>
      <c r="G188" s="464">
        <v>0</v>
      </c>
      <c r="H188" s="464">
        <v>0</v>
      </c>
      <c r="I188" s="465">
        <v>-1977483</v>
      </c>
    </row>
    <row r="189" spans="1:9">
      <c r="A189" s="458" t="s">
        <v>1094</v>
      </c>
      <c r="B189" s="458" t="s">
        <v>1095</v>
      </c>
      <c r="C189" s="458" t="s">
        <v>696</v>
      </c>
      <c r="D189" s="464">
        <v>-9195.14</v>
      </c>
      <c r="E189" s="464">
        <v>-489259.8</v>
      </c>
      <c r="F189" s="464">
        <v>-498454.94</v>
      </c>
      <c r="G189" s="464">
        <v>0</v>
      </c>
      <c r="H189" s="464">
        <v>-498454.94</v>
      </c>
      <c r="I189" s="465">
        <v>0</v>
      </c>
    </row>
    <row r="190" spans="1:9">
      <c r="A190" s="458" t="s">
        <v>1096</v>
      </c>
      <c r="B190" s="458" t="s">
        <v>696</v>
      </c>
      <c r="C190" s="458" t="s">
        <v>696</v>
      </c>
      <c r="D190" s="464">
        <v>-991150.64</v>
      </c>
      <c r="E190" s="464">
        <v>-1775382.85</v>
      </c>
      <c r="F190" s="464">
        <v>-2766533.49</v>
      </c>
      <c r="G190" s="464">
        <v>0</v>
      </c>
      <c r="H190" s="464">
        <v>-2766533.49</v>
      </c>
      <c r="I190" s="465">
        <v>0</v>
      </c>
    </row>
    <row r="191" spans="1:9">
      <c r="A191" s="458" t="s">
        <v>1097</v>
      </c>
      <c r="B191" s="458" t="s">
        <v>1098</v>
      </c>
      <c r="C191" s="458" t="s">
        <v>696</v>
      </c>
      <c r="D191" s="464">
        <v>-194000</v>
      </c>
      <c r="E191" s="464">
        <v>6000</v>
      </c>
      <c r="F191" s="464">
        <v>-188000</v>
      </c>
      <c r="G191" s="464">
        <v>0</v>
      </c>
      <c r="H191" s="464">
        <v>-188000</v>
      </c>
      <c r="I191" s="465">
        <v>0</v>
      </c>
    </row>
    <row r="192" spans="1:9">
      <c r="A192" s="458" t="s">
        <v>1099</v>
      </c>
      <c r="B192" s="458" t="s">
        <v>1100</v>
      </c>
      <c r="C192" s="458" t="s">
        <v>696</v>
      </c>
      <c r="D192" s="464">
        <v>-467391.4</v>
      </c>
      <c r="E192" s="464">
        <v>-1040224.57</v>
      </c>
      <c r="F192" s="464">
        <v>-1507615.97</v>
      </c>
      <c r="G192" s="464">
        <v>0</v>
      </c>
      <c r="H192" s="464">
        <v>-1507615.97</v>
      </c>
      <c r="I192" s="465">
        <v>0</v>
      </c>
    </row>
    <row r="193" spans="1:9">
      <c r="A193" s="458" t="s">
        <v>1101</v>
      </c>
      <c r="B193" s="458" t="s">
        <v>1102</v>
      </c>
      <c r="C193" s="458" t="s">
        <v>696</v>
      </c>
      <c r="D193" s="464">
        <v>-953071.85</v>
      </c>
      <c r="E193" s="464">
        <v>0</v>
      </c>
      <c r="F193" s="464">
        <v>-953071.85</v>
      </c>
      <c r="G193" s="464">
        <v>0</v>
      </c>
      <c r="H193" s="464">
        <v>-953071.85</v>
      </c>
      <c r="I193" s="465">
        <v>0</v>
      </c>
    </row>
    <row r="194" spans="1:9">
      <c r="A194" s="458" t="s">
        <v>1103</v>
      </c>
      <c r="B194" s="458" t="s">
        <v>1104</v>
      </c>
      <c r="C194" s="458" t="s">
        <v>696</v>
      </c>
      <c r="D194" s="464">
        <v>-27333333</v>
      </c>
      <c r="E194" s="464">
        <v>1190000</v>
      </c>
      <c r="F194" s="464">
        <v>-26143333</v>
      </c>
      <c r="G194" s="464">
        <v>0</v>
      </c>
      <c r="H194" s="464">
        <v>-26143333</v>
      </c>
      <c r="I194" s="465">
        <v>0</v>
      </c>
    </row>
    <row r="195" spans="1:9">
      <c r="A195" s="458" t="s">
        <v>1105</v>
      </c>
      <c r="B195" s="458" t="s">
        <v>1106</v>
      </c>
      <c r="C195" s="458" t="s">
        <v>696</v>
      </c>
      <c r="D195" s="464">
        <v>-320000</v>
      </c>
      <c r="E195" s="464">
        <v>0</v>
      </c>
      <c r="F195" s="464">
        <v>-320000</v>
      </c>
      <c r="G195" s="464">
        <v>0</v>
      </c>
      <c r="H195" s="464">
        <v>-320000</v>
      </c>
      <c r="I195" s="465">
        <v>0</v>
      </c>
    </row>
    <row r="196" spans="1:9">
      <c r="A196" s="458" t="s">
        <v>1107</v>
      </c>
      <c r="B196" s="458" t="s">
        <v>1108</v>
      </c>
      <c r="C196" s="458" t="s">
        <v>696</v>
      </c>
      <c r="D196" s="464">
        <v>-650313.35</v>
      </c>
      <c r="E196" s="464">
        <v>0</v>
      </c>
      <c r="F196" s="464">
        <v>-650313.35</v>
      </c>
      <c r="G196" s="464">
        <v>0</v>
      </c>
      <c r="H196" s="464">
        <v>-650313.35</v>
      </c>
      <c r="I196" s="465">
        <v>0</v>
      </c>
    </row>
    <row r="197" spans="1:9">
      <c r="A197" s="458" t="s">
        <v>1109</v>
      </c>
      <c r="B197" s="458" t="s">
        <v>1110</v>
      </c>
      <c r="C197" s="458" t="s">
        <v>696</v>
      </c>
      <c r="D197" s="464">
        <v>-86361</v>
      </c>
      <c r="E197" s="464">
        <v>0</v>
      </c>
      <c r="F197" s="464">
        <v>-86361</v>
      </c>
      <c r="G197" s="464">
        <v>0</v>
      </c>
      <c r="H197" s="464">
        <v>-86361</v>
      </c>
      <c r="I197" s="465">
        <v>0</v>
      </c>
    </row>
    <row r="198" spans="1:9">
      <c r="A198" s="458" t="s">
        <v>1111</v>
      </c>
      <c r="B198" s="458" t="s">
        <v>1112</v>
      </c>
      <c r="C198" s="458" t="s">
        <v>696</v>
      </c>
      <c r="D198" s="464">
        <v>-87062</v>
      </c>
      <c r="E198" s="464">
        <v>0</v>
      </c>
      <c r="F198" s="464">
        <v>-87062</v>
      </c>
      <c r="G198" s="464">
        <v>0</v>
      </c>
      <c r="H198" s="464">
        <v>-87062</v>
      </c>
      <c r="I198" s="465">
        <v>0</v>
      </c>
    </row>
    <row r="199" spans="1:9">
      <c r="A199" s="458" t="s">
        <v>1113</v>
      </c>
      <c r="B199" s="458" t="s">
        <v>1114</v>
      </c>
      <c r="C199" s="458" t="s">
        <v>696</v>
      </c>
      <c r="D199" s="464">
        <v>-975843.68</v>
      </c>
      <c r="E199" s="464">
        <v>0</v>
      </c>
      <c r="F199" s="464">
        <v>-975843.68</v>
      </c>
      <c r="G199" s="464">
        <v>0</v>
      </c>
      <c r="H199" s="464">
        <v>-975843.68</v>
      </c>
      <c r="I199" s="465">
        <v>0</v>
      </c>
    </row>
    <row r="200" spans="1:9">
      <c r="A200" s="458" t="s">
        <v>1115</v>
      </c>
      <c r="B200" s="458" t="s">
        <v>1108</v>
      </c>
      <c r="C200" s="458" t="s">
        <v>696</v>
      </c>
      <c r="D200" s="464">
        <v>-65098</v>
      </c>
      <c r="E200" s="464">
        <v>0</v>
      </c>
      <c r="F200" s="464">
        <v>-65098</v>
      </c>
      <c r="G200" s="464">
        <v>0</v>
      </c>
      <c r="H200" s="464">
        <v>-65098</v>
      </c>
      <c r="I200" s="465">
        <v>0</v>
      </c>
    </row>
    <row r="201" spans="1:9">
      <c r="A201" s="458" t="s">
        <v>1116</v>
      </c>
      <c r="B201" s="458" t="s">
        <v>1095</v>
      </c>
      <c r="C201" s="458" t="s">
        <v>696</v>
      </c>
      <c r="D201" s="464">
        <v>0</v>
      </c>
      <c r="E201" s="464">
        <v>0</v>
      </c>
      <c r="F201" s="464">
        <v>0</v>
      </c>
      <c r="G201" s="464">
        <v>0</v>
      </c>
      <c r="H201" s="464">
        <v>0</v>
      </c>
      <c r="I201" s="465">
        <v>-1340310.3600000001</v>
      </c>
    </row>
    <row r="202" spans="1:9">
      <c r="A202" s="458" t="s">
        <v>1117</v>
      </c>
      <c r="B202" s="458" t="s">
        <v>696</v>
      </c>
      <c r="C202" s="458" t="s">
        <v>696</v>
      </c>
      <c r="D202" s="464">
        <v>0</v>
      </c>
      <c r="E202" s="464">
        <v>0</v>
      </c>
      <c r="F202" s="464">
        <v>0</v>
      </c>
      <c r="G202" s="464">
        <v>0</v>
      </c>
      <c r="H202" s="464">
        <v>0</v>
      </c>
      <c r="I202" s="465">
        <v>-3714988.48</v>
      </c>
    </row>
    <row r="203" spans="1:9">
      <c r="A203" s="458" t="s">
        <v>1118</v>
      </c>
      <c r="B203" s="458" t="s">
        <v>1098</v>
      </c>
      <c r="C203" s="458" t="s">
        <v>696</v>
      </c>
      <c r="D203" s="464">
        <v>0</v>
      </c>
      <c r="E203" s="464">
        <v>0</v>
      </c>
      <c r="F203" s="464">
        <v>0</v>
      </c>
      <c r="G203" s="464">
        <v>0</v>
      </c>
      <c r="H203" s="464">
        <v>0</v>
      </c>
      <c r="I203" s="465">
        <v>-235000</v>
      </c>
    </row>
    <row r="204" spans="1:9">
      <c r="A204" s="458" t="s">
        <v>1119</v>
      </c>
      <c r="B204" s="458" t="s">
        <v>1100</v>
      </c>
      <c r="C204" s="458" t="s">
        <v>696</v>
      </c>
      <c r="D204" s="464">
        <v>0</v>
      </c>
      <c r="E204" s="464">
        <v>0</v>
      </c>
      <c r="F204" s="464">
        <v>0</v>
      </c>
      <c r="G204" s="464">
        <v>0</v>
      </c>
      <c r="H204" s="464">
        <v>0</v>
      </c>
      <c r="I204" s="465">
        <v>-222570.29</v>
      </c>
    </row>
    <row r="205" spans="1:9">
      <c r="A205" s="458" t="s">
        <v>1120</v>
      </c>
      <c r="B205" s="458" t="s">
        <v>1102</v>
      </c>
      <c r="C205" s="458" t="s">
        <v>696</v>
      </c>
      <c r="D205" s="464">
        <v>0</v>
      </c>
      <c r="E205" s="464">
        <v>0</v>
      </c>
      <c r="F205" s="464">
        <v>0</v>
      </c>
      <c r="G205" s="464">
        <v>0</v>
      </c>
      <c r="H205" s="464">
        <v>0</v>
      </c>
      <c r="I205" s="465">
        <v>-1172765.3600000001</v>
      </c>
    </row>
    <row r="206" spans="1:9">
      <c r="A206" s="458" t="s">
        <v>1121</v>
      </c>
      <c r="B206" s="458" t="s">
        <v>1104</v>
      </c>
      <c r="C206" s="458" t="s">
        <v>696</v>
      </c>
      <c r="D206" s="464">
        <v>0</v>
      </c>
      <c r="E206" s="464">
        <v>0</v>
      </c>
      <c r="F206" s="464">
        <v>0</v>
      </c>
      <c r="G206" s="464">
        <v>0</v>
      </c>
      <c r="H206" s="464">
        <v>0</v>
      </c>
      <c r="I206" s="465">
        <v>-13142055.33</v>
      </c>
    </row>
    <row r="207" spans="1:9">
      <c r="A207" s="458" t="s">
        <v>1122</v>
      </c>
      <c r="B207" s="458" t="s">
        <v>1106</v>
      </c>
      <c r="C207" s="458" t="s">
        <v>696</v>
      </c>
      <c r="D207" s="464">
        <v>0</v>
      </c>
      <c r="E207" s="464">
        <v>0</v>
      </c>
      <c r="F207" s="464">
        <v>0</v>
      </c>
      <c r="G207" s="464">
        <v>0</v>
      </c>
      <c r="H207" s="464">
        <v>0</v>
      </c>
      <c r="I207" s="465">
        <v>-520000</v>
      </c>
    </row>
    <row r="208" spans="1:9">
      <c r="A208" s="458" t="s">
        <v>1123</v>
      </c>
      <c r="B208" s="458" t="s">
        <v>1108</v>
      </c>
      <c r="C208" s="458" t="s">
        <v>696</v>
      </c>
      <c r="D208" s="464">
        <v>0</v>
      </c>
      <c r="E208" s="464">
        <v>0</v>
      </c>
      <c r="F208" s="464">
        <v>0</v>
      </c>
      <c r="G208" s="464">
        <v>0</v>
      </c>
      <c r="H208" s="464">
        <v>0</v>
      </c>
      <c r="I208" s="465">
        <v>-12963234</v>
      </c>
    </row>
    <row r="209" spans="1:9">
      <c r="A209" s="458" t="s">
        <v>1124</v>
      </c>
      <c r="B209" s="458" t="s">
        <v>1110</v>
      </c>
      <c r="C209" s="458" t="s">
        <v>696</v>
      </c>
      <c r="D209" s="464">
        <v>0</v>
      </c>
      <c r="E209" s="464">
        <v>0</v>
      </c>
      <c r="F209" s="464">
        <v>0</v>
      </c>
      <c r="G209" s="464">
        <v>0</v>
      </c>
      <c r="H209" s="464">
        <v>0</v>
      </c>
      <c r="I209" s="465">
        <v>-259050</v>
      </c>
    </row>
    <row r="210" spans="1:9">
      <c r="A210" s="458" t="s">
        <v>1125</v>
      </c>
      <c r="B210" s="458" t="s">
        <v>1112</v>
      </c>
      <c r="C210" s="458" t="s">
        <v>696</v>
      </c>
      <c r="D210" s="464">
        <v>0</v>
      </c>
      <c r="E210" s="464">
        <v>0</v>
      </c>
      <c r="F210" s="464">
        <v>0</v>
      </c>
      <c r="G210" s="464">
        <v>0</v>
      </c>
      <c r="H210" s="464">
        <v>0</v>
      </c>
      <c r="I210" s="465">
        <v>-53754</v>
      </c>
    </row>
    <row r="211" spans="1:9">
      <c r="A211" s="458" t="s">
        <v>1126</v>
      </c>
      <c r="B211" s="458" t="s">
        <v>1127</v>
      </c>
      <c r="C211" s="458" t="s">
        <v>696</v>
      </c>
      <c r="D211" s="464">
        <v>0</v>
      </c>
      <c r="E211" s="464">
        <v>0</v>
      </c>
      <c r="F211" s="464">
        <v>0</v>
      </c>
      <c r="G211" s="464">
        <v>0</v>
      </c>
      <c r="H211" s="464">
        <v>0</v>
      </c>
      <c r="I211" s="465">
        <v>0</v>
      </c>
    </row>
    <row r="212" spans="1:9">
      <c r="A212" s="458" t="s">
        <v>1128</v>
      </c>
      <c r="B212" s="458" t="s">
        <v>1129</v>
      </c>
      <c r="C212" s="458" t="s">
        <v>696</v>
      </c>
      <c r="D212" s="464">
        <v>0</v>
      </c>
      <c r="E212" s="464">
        <v>0</v>
      </c>
      <c r="F212" s="464">
        <v>0</v>
      </c>
      <c r="G212" s="464">
        <v>0</v>
      </c>
      <c r="H212" s="464">
        <v>0</v>
      </c>
      <c r="I212" s="465">
        <v>0</v>
      </c>
    </row>
    <row r="213" spans="1:9">
      <c r="A213" s="458" t="s">
        <v>1130</v>
      </c>
      <c r="B213" s="458" t="s">
        <v>1131</v>
      </c>
      <c r="C213" s="458" t="s">
        <v>696</v>
      </c>
      <c r="D213" s="464">
        <v>0</v>
      </c>
      <c r="E213" s="464">
        <v>0</v>
      </c>
      <c r="F213" s="464">
        <v>0</v>
      </c>
      <c r="G213" s="464">
        <v>0</v>
      </c>
      <c r="H213" s="464">
        <v>0</v>
      </c>
      <c r="I213" s="465">
        <v>-152001.56</v>
      </c>
    </row>
    <row r="214" spans="1:9">
      <c r="A214" s="458" t="s">
        <v>1132</v>
      </c>
      <c r="B214" s="458" t="s">
        <v>1133</v>
      </c>
      <c r="C214" s="458" t="s">
        <v>696</v>
      </c>
      <c r="D214" s="464">
        <v>0</v>
      </c>
      <c r="E214" s="464">
        <v>0</v>
      </c>
      <c r="F214" s="464">
        <v>0</v>
      </c>
      <c r="G214" s="464">
        <v>0</v>
      </c>
      <c r="H214" s="464">
        <v>0</v>
      </c>
      <c r="I214" s="465">
        <v>-205815.65</v>
      </c>
    </row>
    <row r="215" spans="1:9">
      <c r="A215" s="458" t="s">
        <v>1134</v>
      </c>
      <c r="B215" s="458" t="s">
        <v>1135</v>
      </c>
      <c r="C215" s="458" t="s">
        <v>696</v>
      </c>
      <c r="D215" s="464">
        <v>0</v>
      </c>
      <c r="E215" s="464">
        <v>0</v>
      </c>
      <c r="F215" s="464">
        <v>0</v>
      </c>
      <c r="G215" s="464">
        <v>0</v>
      </c>
      <c r="H215" s="464">
        <v>0</v>
      </c>
      <c r="I215" s="465">
        <v>-166190.26999999999</v>
      </c>
    </row>
    <row r="216" spans="1:9">
      <c r="A216" s="458" t="s">
        <v>1136</v>
      </c>
      <c r="B216" s="458" t="s">
        <v>1137</v>
      </c>
      <c r="C216" s="458" t="s">
        <v>696</v>
      </c>
      <c r="D216" s="464">
        <v>0</v>
      </c>
      <c r="E216" s="464">
        <v>0</v>
      </c>
      <c r="F216" s="464">
        <v>0</v>
      </c>
      <c r="G216" s="464">
        <v>0</v>
      </c>
      <c r="H216" s="464">
        <v>0</v>
      </c>
      <c r="I216" s="465">
        <v>-442637.67</v>
      </c>
    </row>
    <row r="217" spans="1:9">
      <c r="A217" s="458" t="s">
        <v>1138</v>
      </c>
      <c r="B217" s="458" t="s">
        <v>1139</v>
      </c>
      <c r="C217" s="458" t="s">
        <v>785</v>
      </c>
      <c r="D217" s="464">
        <v>0</v>
      </c>
      <c r="E217" s="464">
        <v>0</v>
      </c>
      <c r="F217" s="464">
        <v>0</v>
      </c>
      <c r="G217" s="464">
        <v>-3593030</v>
      </c>
      <c r="H217" s="464">
        <v>-3593030</v>
      </c>
      <c r="I217" s="465">
        <v>-5006515</v>
      </c>
    </row>
    <row r="218" spans="1:9">
      <c r="A218" s="458" t="s">
        <v>1140</v>
      </c>
      <c r="B218" s="458" t="s">
        <v>1141</v>
      </c>
      <c r="C218" s="458" t="s">
        <v>698</v>
      </c>
      <c r="D218" s="464">
        <v>-85175166.879999995</v>
      </c>
      <c r="E218" s="464">
        <v>0</v>
      </c>
      <c r="F218" s="464">
        <v>-85175166.879999995</v>
      </c>
      <c r="G218" s="464">
        <v>3593030</v>
      </c>
      <c r="H218" s="464">
        <v>-81582136.879999995</v>
      </c>
      <c r="I218" s="465">
        <v>0</v>
      </c>
    </row>
    <row r="219" spans="1:9">
      <c r="A219" s="458" t="s">
        <v>1142</v>
      </c>
      <c r="B219" s="458" t="s">
        <v>1143</v>
      </c>
      <c r="C219" s="458" t="s">
        <v>698</v>
      </c>
      <c r="D219" s="464">
        <v>0</v>
      </c>
      <c r="E219" s="464">
        <v>0</v>
      </c>
      <c r="F219" s="464">
        <v>0</v>
      </c>
      <c r="G219" s="464">
        <v>0</v>
      </c>
      <c r="H219" s="464">
        <v>0</v>
      </c>
      <c r="I219" s="465">
        <v>0</v>
      </c>
    </row>
    <row r="220" spans="1:9">
      <c r="A220" s="458" t="s">
        <v>1144</v>
      </c>
      <c r="B220" s="458" t="s">
        <v>1145</v>
      </c>
      <c r="C220" s="458" t="s">
        <v>698</v>
      </c>
      <c r="D220" s="464">
        <v>0</v>
      </c>
      <c r="E220" s="464">
        <v>0</v>
      </c>
      <c r="F220" s="464">
        <v>0</v>
      </c>
      <c r="G220" s="464">
        <v>0</v>
      </c>
      <c r="H220" s="464">
        <v>0</v>
      </c>
      <c r="I220" s="465">
        <v>0</v>
      </c>
    </row>
    <row r="221" spans="1:9">
      <c r="A221" s="458" t="s">
        <v>1146</v>
      </c>
      <c r="B221" s="458" t="s">
        <v>1147</v>
      </c>
      <c r="C221" s="458" t="s">
        <v>698</v>
      </c>
      <c r="D221" s="464">
        <v>0</v>
      </c>
      <c r="E221" s="464">
        <v>0</v>
      </c>
      <c r="F221" s="464">
        <v>0</v>
      </c>
      <c r="G221" s="464">
        <v>0</v>
      </c>
      <c r="H221" s="464">
        <v>0</v>
      </c>
      <c r="I221" s="465">
        <v>-50000</v>
      </c>
    </row>
    <row r="222" spans="1:9">
      <c r="A222" s="458" t="s">
        <v>1148</v>
      </c>
      <c r="B222" s="458" t="s">
        <v>1149</v>
      </c>
      <c r="C222" s="458" t="s">
        <v>698</v>
      </c>
      <c r="D222" s="464">
        <v>0</v>
      </c>
      <c r="E222" s="464">
        <v>0</v>
      </c>
      <c r="F222" s="464">
        <v>0</v>
      </c>
      <c r="G222" s="464">
        <v>0</v>
      </c>
      <c r="H222" s="464">
        <v>0</v>
      </c>
      <c r="I222" s="465">
        <v>-110336641.61</v>
      </c>
    </row>
    <row r="223" spans="1:9">
      <c r="A223" s="458" t="s">
        <v>1150</v>
      </c>
      <c r="B223" s="458" t="s">
        <v>1151</v>
      </c>
      <c r="C223" s="458" t="s">
        <v>698</v>
      </c>
      <c r="D223" s="464">
        <v>0</v>
      </c>
      <c r="E223" s="464">
        <v>0</v>
      </c>
      <c r="F223" s="464">
        <v>0</v>
      </c>
      <c r="G223" s="464">
        <v>0</v>
      </c>
      <c r="H223" s="464">
        <v>0</v>
      </c>
      <c r="I223" s="465">
        <v>-3056220</v>
      </c>
    </row>
    <row r="224" spans="1:9">
      <c r="A224" s="458" t="s">
        <v>1152</v>
      </c>
      <c r="B224" s="458" t="s">
        <v>1153</v>
      </c>
      <c r="C224" s="458" t="s">
        <v>698</v>
      </c>
      <c r="D224" s="464">
        <v>0</v>
      </c>
      <c r="E224" s="464">
        <v>0</v>
      </c>
      <c r="F224" s="464">
        <v>0</v>
      </c>
      <c r="G224" s="464">
        <v>0</v>
      </c>
      <c r="H224" s="464">
        <v>0</v>
      </c>
      <c r="I224" s="465">
        <v>-9234200</v>
      </c>
    </row>
    <row r="225" spans="1:9">
      <c r="A225" s="458" t="s">
        <v>1154</v>
      </c>
      <c r="B225" s="458" t="s">
        <v>1155</v>
      </c>
      <c r="C225" s="458" t="s">
        <v>692</v>
      </c>
      <c r="D225" s="464">
        <v>-24897461.829999998</v>
      </c>
      <c r="E225" s="464">
        <v>-1821649.8</v>
      </c>
      <c r="F225" s="464">
        <v>-26719111.629999999</v>
      </c>
      <c r="G225" s="464">
        <v>0</v>
      </c>
      <c r="H225" s="464">
        <v>-26719111.629999999</v>
      </c>
      <c r="I225" s="465">
        <v>0</v>
      </c>
    </row>
    <row r="226" spans="1:9">
      <c r="A226" s="458" t="s">
        <v>1156</v>
      </c>
      <c r="B226" s="458" t="s">
        <v>1157</v>
      </c>
      <c r="C226" s="458" t="s">
        <v>692</v>
      </c>
      <c r="D226" s="464">
        <v>0</v>
      </c>
      <c r="E226" s="464">
        <v>0</v>
      </c>
      <c r="F226" s="464">
        <v>0</v>
      </c>
      <c r="G226" s="464">
        <v>0</v>
      </c>
      <c r="H226" s="464">
        <v>0</v>
      </c>
      <c r="I226" s="465">
        <v>-8749429.6699999999</v>
      </c>
    </row>
    <row r="227" spans="1:9">
      <c r="A227" s="458" t="s">
        <v>1158</v>
      </c>
      <c r="B227" s="458" t="s">
        <v>1159</v>
      </c>
      <c r="C227" s="458" t="s">
        <v>789</v>
      </c>
      <c r="D227" s="464">
        <v>0</v>
      </c>
      <c r="E227" s="464">
        <v>0</v>
      </c>
      <c r="F227" s="464">
        <v>0</v>
      </c>
      <c r="G227" s="464">
        <v>0</v>
      </c>
      <c r="H227" s="464">
        <v>0</v>
      </c>
      <c r="I227" s="465">
        <v>0</v>
      </c>
    </row>
    <row r="228" spans="1:9">
      <c r="A228" s="458" t="s">
        <v>1160</v>
      </c>
      <c r="B228" s="458" t="s">
        <v>1161</v>
      </c>
      <c r="C228" s="458" t="s">
        <v>711</v>
      </c>
      <c r="D228" s="464">
        <v>0</v>
      </c>
      <c r="E228" s="464">
        <v>0</v>
      </c>
      <c r="F228" s="464">
        <v>0</v>
      </c>
      <c r="G228" s="464">
        <v>0</v>
      </c>
      <c r="H228" s="464">
        <v>0</v>
      </c>
      <c r="I228" s="465">
        <v>0</v>
      </c>
    </row>
    <row r="229" spans="1:9">
      <c r="A229" s="458" t="s">
        <v>1162</v>
      </c>
      <c r="B229" s="458" t="s">
        <v>1161</v>
      </c>
      <c r="C229" s="458" t="s">
        <v>711</v>
      </c>
      <c r="D229" s="464">
        <v>0</v>
      </c>
      <c r="E229" s="464">
        <v>0</v>
      </c>
      <c r="F229" s="464">
        <v>0</v>
      </c>
      <c r="G229" s="464">
        <v>0</v>
      </c>
      <c r="H229" s="464">
        <v>0</v>
      </c>
      <c r="I229" s="465">
        <v>-31500000</v>
      </c>
    </row>
    <row r="230" spans="1:9">
      <c r="A230" s="458" t="s">
        <v>1163</v>
      </c>
      <c r="B230" s="458" t="s">
        <v>1164</v>
      </c>
      <c r="C230" s="458" t="s">
        <v>711</v>
      </c>
      <c r="D230" s="464">
        <v>-2019393.94</v>
      </c>
      <c r="E230" s="464">
        <v>-312475.64</v>
      </c>
      <c r="F230" s="464">
        <v>-2331869.58</v>
      </c>
      <c r="G230" s="464">
        <v>0</v>
      </c>
      <c r="H230" s="464">
        <v>-2331869.58</v>
      </c>
      <c r="I230" s="465">
        <v>0</v>
      </c>
    </row>
    <row r="231" spans="1:9">
      <c r="A231" s="458" t="s">
        <v>1165</v>
      </c>
      <c r="B231" s="458" t="s">
        <v>1166</v>
      </c>
      <c r="C231" s="458" t="s">
        <v>711</v>
      </c>
      <c r="D231" s="464">
        <v>-46898</v>
      </c>
      <c r="E231" s="464">
        <v>0</v>
      </c>
      <c r="F231" s="464">
        <v>-46898</v>
      </c>
      <c r="G231" s="464">
        <v>0</v>
      </c>
      <c r="H231" s="464">
        <v>-46898</v>
      </c>
      <c r="I231" s="465">
        <v>0</v>
      </c>
    </row>
    <row r="232" spans="1:9">
      <c r="A232" s="458" t="s">
        <v>1167</v>
      </c>
      <c r="B232" s="458" t="s">
        <v>1168</v>
      </c>
      <c r="C232" s="458" t="s">
        <v>711</v>
      </c>
      <c r="D232" s="464">
        <v>0</v>
      </c>
      <c r="E232" s="464">
        <v>0</v>
      </c>
      <c r="F232" s="464">
        <v>0</v>
      </c>
      <c r="G232" s="464">
        <v>0</v>
      </c>
      <c r="H232" s="464">
        <v>0</v>
      </c>
      <c r="I232" s="465">
        <v>0</v>
      </c>
    </row>
    <row r="233" spans="1:9">
      <c r="A233" s="458" t="s">
        <v>1169</v>
      </c>
      <c r="B233" s="458" t="s">
        <v>1164</v>
      </c>
      <c r="C233" s="458" t="s">
        <v>711</v>
      </c>
      <c r="D233" s="464">
        <v>0</v>
      </c>
      <c r="E233" s="464">
        <v>0</v>
      </c>
      <c r="F233" s="464">
        <v>0</v>
      </c>
      <c r="G233" s="464">
        <v>0</v>
      </c>
      <c r="H233" s="464">
        <v>0</v>
      </c>
      <c r="I233" s="465">
        <v>-200897.56</v>
      </c>
    </row>
    <row r="234" spans="1:9">
      <c r="A234" s="458" t="s">
        <v>1170</v>
      </c>
      <c r="B234" s="458" t="s">
        <v>1166</v>
      </c>
      <c r="C234" s="458" t="s">
        <v>711</v>
      </c>
      <c r="D234" s="464">
        <v>0</v>
      </c>
      <c r="E234" s="464">
        <v>0</v>
      </c>
      <c r="F234" s="464">
        <v>0</v>
      </c>
      <c r="G234" s="464">
        <v>0</v>
      </c>
      <c r="H234" s="464">
        <v>0</v>
      </c>
      <c r="I234" s="465">
        <v>-10000</v>
      </c>
    </row>
    <row r="235" spans="1:9">
      <c r="A235" s="458" t="s">
        <v>1171</v>
      </c>
      <c r="B235" s="458" t="s">
        <v>1172</v>
      </c>
      <c r="C235" s="458" t="s">
        <v>711</v>
      </c>
      <c r="D235" s="464">
        <v>0</v>
      </c>
      <c r="E235" s="464">
        <v>0</v>
      </c>
      <c r="F235" s="464">
        <v>0</v>
      </c>
      <c r="G235" s="464">
        <v>0</v>
      </c>
      <c r="H235" s="464">
        <v>0</v>
      </c>
      <c r="I235" s="465">
        <v>-417301.4</v>
      </c>
    </row>
    <row r="236" spans="1:9">
      <c r="A236" s="458" t="s">
        <v>1173</v>
      </c>
      <c r="B236" s="458" t="s">
        <v>1174</v>
      </c>
      <c r="C236" s="458" t="s">
        <v>711</v>
      </c>
      <c r="D236" s="464">
        <v>0</v>
      </c>
      <c r="E236" s="464">
        <v>0</v>
      </c>
      <c r="F236" s="464">
        <v>0</v>
      </c>
      <c r="G236" s="464">
        <v>0</v>
      </c>
      <c r="H236" s="464">
        <v>0</v>
      </c>
      <c r="I236" s="465">
        <v>0</v>
      </c>
    </row>
    <row r="237" spans="1:9">
      <c r="A237" s="458" t="s">
        <v>1175</v>
      </c>
      <c r="B237" s="458" t="s">
        <v>1172</v>
      </c>
      <c r="C237" s="458" t="s">
        <v>711</v>
      </c>
      <c r="D237" s="464">
        <v>0</v>
      </c>
      <c r="E237" s="464">
        <v>-13462.57</v>
      </c>
      <c r="F237" s="464">
        <v>-13462.57</v>
      </c>
      <c r="G237" s="464">
        <v>0</v>
      </c>
      <c r="H237" s="464">
        <v>-13462.57</v>
      </c>
      <c r="I237" s="465">
        <v>0</v>
      </c>
    </row>
    <row r="238" spans="1:9">
      <c r="A238" s="458" t="s">
        <v>1176</v>
      </c>
      <c r="B238" s="458" t="s">
        <v>1174</v>
      </c>
      <c r="C238" s="458" t="s">
        <v>711</v>
      </c>
      <c r="D238" s="464">
        <v>0</v>
      </c>
      <c r="E238" s="464">
        <v>0</v>
      </c>
      <c r="F238" s="464">
        <v>0</v>
      </c>
      <c r="G238" s="464">
        <v>0</v>
      </c>
      <c r="H238" s="464">
        <v>0</v>
      </c>
      <c r="I238" s="465">
        <v>0</v>
      </c>
    </row>
    <row r="239" spans="1:9">
      <c r="A239" s="458" t="s">
        <v>1177</v>
      </c>
      <c r="B239" s="458" t="s">
        <v>1178</v>
      </c>
      <c r="C239" s="458" t="s">
        <v>713</v>
      </c>
      <c r="D239" s="464">
        <v>420000</v>
      </c>
      <c r="E239" s="464">
        <v>0</v>
      </c>
      <c r="F239" s="464">
        <v>420000</v>
      </c>
      <c r="G239" s="464">
        <v>0</v>
      </c>
      <c r="H239" s="464">
        <v>420000</v>
      </c>
      <c r="I239" s="465">
        <v>0</v>
      </c>
    </row>
    <row r="240" spans="1:9">
      <c r="A240" s="458" t="s">
        <v>1179</v>
      </c>
      <c r="B240" s="458" t="s">
        <v>1178</v>
      </c>
      <c r="C240" s="458" t="s">
        <v>713</v>
      </c>
      <c r="D240" s="464">
        <v>0</v>
      </c>
      <c r="E240" s="464">
        <v>0</v>
      </c>
      <c r="F240" s="464">
        <v>0</v>
      </c>
      <c r="G240" s="464">
        <v>0</v>
      </c>
      <c r="H240" s="464">
        <v>0</v>
      </c>
      <c r="I240" s="465">
        <v>368000</v>
      </c>
    </row>
    <row r="241" spans="1:9">
      <c r="A241" s="458" t="s">
        <v>1180</v>
      </c>
      <c r="B241" s="458" t="s">
        <v>1181</v>
      </c>
      <c r="C241" s="458" t="s">
        <v>713</v>
      </c>
      <c r="D241" s="464">
        <v>-420000</v>
      </c>
      <c r="E241" s="464">
        <v>0</v>
      </c>
      <c r="F241" s="464">
        <v>-420000</v>
      </c>
      <c r="G241" s="464">
        <v>0</v>
      </c>
      <c r="H241" s="464">
        <v>-420000</v>
      </c>
      <c r="I241" s="465">
        <v>0</v>
      </c>
    </row>
    <row r="242" spans="1:9">
      <c r="A242" s="458" t="s">
        <v>1182</v>
      </c>
      <c r="B242" s="458" t="s">
        <v>1181</v>
      </c>
      <c r="C242" s="458" t="s">
        <v>713</v>
      </c>
      <c r="D242" s="464">
        <v>0</v>
      </c>
      <c r="E242" s="464">
        <v>0</v>
      </c>
      <c r="F242" s="464">
        <v>0</v>
      </c>
      <c r="G242" s="464">
        <v>0</v>
      </c>
      <c r="H242" s="464">
        <v>0</v>
      </c>
      <c r="I242" s="465">
        <v>-368000</v>
      </c>
    </row>
    <row r="243" spans="1:9">
      <c r="A243" s="458" t="s">
        <v>1183</v>
      </c>
      <c r="B243" s="458" t="s">
        <v>707</v>
      </c>
      <c r="C243" s="458" t="s">
        <v>707</v>
      </c>
      <c r="D243" s="464">
        <v>-14272223.960000001</v>
      </c>
      <c r="E243" s="464">
        <v>-189602.68</v>
      </c>
      <c r="F243" s="464">
        <v>-14461826.640000001</v>
      </c>
      <c r="G243" s="464">
        <v>0</v>
      </c>
      <c r="H243" s="464">
        <v>-14461826.640000001</v>
      </c>
      <c r="I243" s="465">
        <v>0</v>
      </c>
    </row>
    <row r="244" spans="1:9">
      <c r="A244" s="458" t="s">
        <v>1184</v>
      </c>
      <c r="B244" s="458" t="s">
        <v>707</v>
      </c>
      <c r="C244" s="458" t="s">
        <v>707</v>
      </c>
      <c r="D244" s="464">
        <v>0</v>
      </c>
      <c r="E244" s="464">
        <v>0</v>
      </c>
      <c r="F244" s="464">
        <v>0</v>
      </c>
      <c r="G244" s="464">
        <v>0</v>
      </c>
      <c r="H244" s="464">
        <v>0</v>
      </c>
      <c r="I244" s="465">
        <v>-27378353.199999999</v>
      </c>
    </row>
    <row r="245" spans="1:9">
      <c r="A245" s="458" t="s">
        <v>1185</v>
      </c>
      <c r="B245" s="458" t="s">
        <v>1186</v>
      </c>
      <c r="C245" s="458" t="s">
        <v>710</v>
      </c>
      <c r="D245" s="464">
        <v>-124349782.02</v>
      </c>
      <c r="E245" s="464">
        <v>0</v>
      </c>
      <c r="F245" s="464">
        <v>-124349782.02</v>
      </c>
      <c r="G245" s="464">
        <v>0</v>
      </c>
      <c r="H245" s="464">
        <v>-124349782.02</v>
      </c>
      <c r="I245" s="465">
        <v>0</v>
      </c>
    </row>
    <row r="246" spans="1:9">
      <c r="A246" s="458" t="s">
        <v>1187</v>
      </c>
      <c r="B246" s="458" t="s">
        <v>1188</v>
      </c>
      <c r="C246" s="458" t="s">
        <v>710</v>
      </c>
      <c r="D246" s="464">
        <v>0</v>
      </c>
      <c r="E246" s="464">
        <v>0</v>
      </c>
      <c r="F246" s="464">
        <v>0</v>
      </c>
      <c r="G246" s="464">
        <v>0</v>
      </c>
      <c r="H246" s="464">
        <v>0</v>
      </c>
      <c r="I246" s="465">
        <v>0</v>
      </c>
    </row>
    <row r="247" spans="1:9">
      <c r="A247" s="458" t="s">
        <v>1189</v>
      </c>
      <c r="B247" s="458" t="s">
        <v>1186</v>
      </c>
      <c r="C247" s="458" t="s">
        <v>710</v>
      </c>
      <c r="D247" s="464">
        <v>0</v>
      </c>
      <c r="E247" s="464">
        <v>0</v>
      </c>
      <c r="F247" s="464">
        <v>0</v>
      </c>
      <c r="G247" s="464">
        <v>0</v>
      </c>
      <c r="H247" s="464">
        <v>0</v>
      </c>
      <c r="I247" s="465">
        <v>-165585286.5</v>
      </c>
    </row>
    <row r="248" spans="1:9">
      <c r="A248" s="458" t="s">
        <v>1190</v>
      </c>
      <c r="B248" s="458" t="s">
        <v>1191</v>
      </c>
      <c r="C248" s="458" t="s">
        <v>710</v>
      </c>
      <c r="D248" s="464">
        <v>0</v>
      </c>
      <c r="E248" s="464">
        <v>0</v>
      </c>
      <c r="F248" s="464">
        <v>0</v>
      </c>
      <c r="G248" s="464">
        <v>0</v>
      </c>
      <c r="H248" s="464">
        <v>0</v>
      </c>
      <c r="I248" s="465">
        <v>0</v>
      </c>
    </row>
    <row r="249" spans="1:9">
      <c r="A249" s="458" t="s">
        <v>1192</v>
      </c>
      <c r="B249" s="458" t="s">
        <v>1193</v>
      </c>
      <c r="C249" s="458" t="s">
        <v>710</v>
      </c>
      <c r="D249" s="464">
        <v>0</v>
      </c>
      <c r="E249" s="464">
        <v>0</v>
      </c>
      <c r="F249" s="464">
        <v>0</v>
      </c>
      <c r="G249" s="464">
        <v>0</v>
      </c>
      <c r="H249" s="464">
        <v>0</v>
      </c>
      <c r="I249" s="465">
        <v>0</v>
      </c>
    </row>
    <row r="250" spans="1:9">
      <c r="A250" s="458" t="s">
        <v>1194</v>
      </c>
      <c r="B250" s="458" t="s">
        <v>1195</v>
      </c>
      <c r="C250" s="458" t="s">
        <v>710</v>
      </c>
      <c r="D250" s="464">
        <v>0</v>
      </c>
      <c r="E250" s="464">
        <v>0</v>
      </c>
      <c r="F250" s="464">
        <v>0</v>
      </c>
      <c r="G250" s="464">
        <v>0</v>
      </c>
      <c r="H250" s="464">
        <v>0</v>
      </c>
      <c r="I250" s="465">
        <v>0</v>
      </c>
    </row>
    <row r="251" spans="1:9">
      <c r="A251" s="458" t="s">
        <v>1196</v>
      </c>
      <c r="B251" s="458" t="s">
        <v>1195</v>
      </c>
      <c r="C251" s="458" t="s">
        <v>709</v>
      </c>
      <c r="D251" s="464">
        <v>-463702861.85000002</v>
      </c>
      <c r="E251" s="464">
        <v>0</v>
      </c>
      <c r="F251" s="464">
        <v>-463702861.85000002</v>
      </c>
      <c r="G251" s="464">
        <v>0</v>
      </c>
      <c r="H251" s="464">
        <v>-463702861.85000002</v>
      </c>
      <c r="I251" s="465">
        <v>0</v>
      </c>
    </row>
    <row r="252" spans="1:9">
      <c r="A252" s="458" t="s">
        <v>1197</v>
      </c>
      <c r="B252" s="458" t="s">
        <v>1198</v>
      </c>
      <c r="C252" s="458" t="s">
        <v>709</v>
      </c>
      <c r="D252" s="464">
        <v>0</v>
      </c>
      <c r="E252" s="464">
        <v>0</v>
      </c>
      <c r="F252" s="464">
        <v>0</v>
      </c>
      <c r="G252" s="464">
        <v>0</v>
      </c>
      <c r="H252" s="464">
        <v>0</v>
      </c>
      <c r="I252" s="465">
        <v>-486102839.27999997</v>
      </c>
    </row>
    <row r="253" spans="1:9">
      <c r="A253" s="458" t="s">
        <v>1199</v>
      </c>
      <c r="B253" s="458" t="s">
        <v>1161</v>
      </c>
      <c r="C253" s="458" t="s">
        <v>1200</v>
      </c>
      <c r="D253" s="466">
        <v>-64000000</v>
      </c>
      <c r="E253" s="466">
        <v>0</v>
      </c>
      <c r="F253" s="466">
        <v>-64000000</v>
      </c>
      <c r="G253" s="466">
        <v>0</v>
      </c>
      <c r="H253" s="466">
        <v>-64000000</v>
      </c>
      <c r="I253" s="467">
        <v>0</v>
      </c>
    </row>
    <row r="254" spans="1:9">
      <c r="A254" s="458" t="s">
        <v>1201</v>
      </c>
      <c r="B254" s="458" t="s">
        <v>1202</v>
      </c>
      <c r="C254" s="458" t="s">
        <v>715</v>
      </c>
      <c r="D254" s="464">
        <v>0</v>
      </c>
      <c r="E254" s="464">
        <v>0</v>
      </c>
      <c r="F254" s="464">
        <v>0</v>
      </c>
      <c r="G254" s="464">
        <v>0</v>
      </c>
      <c r="H254" s="464">
        <v>0</v>
      </c>
      <c r="I254" s="465">
        <v>-292180000</v>
      </c>
    </row>
    <row r="255" spans="1:9">
      <c r="A255" s="458" t="s">
        <v>1203</v>
      </c>
      <c r="B255" s="458" t="s">
        <v>1202</v>
      </c>
      <c r="C255" s="458" t="s">
        <v>715</v>
      </c>
      <c r="D255" s="464">
        <v>-500000000</v>
      </c>
      <c r="E255" s="464">
        <v>0</v>
      </c>
      <c r="F255" s="464">
        <v>-500000000</v>
      </c>
      <c r="G255" s="464">
        <v>0</v>
      </c>
      <c r="H255" s="464">
        <v>-500000000</v>
      </c>
      <c r="I255" s="465">
        <v>0</v>
      </c>
    </row>
    <row r="256" spans="1:9">
      <c r="A256" s="458" t="s">
        <v>1217</v>
      </c>
      <c r="B256" s="458" t="s">
        <v>1218</v>
      </c>
      <c r="C256" s="458" t="s">
        <v>715</v>
      </c>
      <c r="D256" s="464">
        <v>0</v>
      </c>
      <c r="E256" s="464">
        <v>0</v>
      </c>
      <c r="F256" s="464">
        <v>0</v>
      </c>
      <c r="G256" s="464">
        <v>0</v>
      </c>
      <c r="H256" s="464">
        <v>0</v>
      </c>
      <c r="I256" s="465">
        <v>0</v>
      </c>
    </row>
    <row r="257" spans="1:9">
      <c r="A257" s="458" t="s">
        <v>1234</v>
      </c>
      <c r="B257" s="458" t="s">
        <v>1235</v>
      </c>
      <c r="C257" s="458" t="s">
        <v>717</v>
      </c>
      <c r="D257" s="464">
        <v>-2304363</v>
      </c>
      <c r="E257" s="464">
        <v>0</v>
      </c>
      <c r="F257" s="464">
        <v>-2304363</v>
      </c>
      <c r="G257" s="464">
        <v>0</v>
      </c>
      <c r="H257" s="464">
        <v>-2304363</v>
      </c>
      <c r="I257" s="465">
        <v>0</v>
      </c>
    </row>
    <row r="258" spans="1:9">
      <c r="A258" s="458" t="s">
        <v>1236</v>
      </c>
      <c r="B258" s="458" t="s">
        <v>1235</v>
      </c>
      <c r="C258" s="458" t="s">
        <v>717</v>
      </c>
      <c r="D258" s="464">
        <v>0</v>
      </c>
      <c r="E258" s="464">
        <v>0</v>
      </c>
      <c r="F258" s="464">
        <v>0</v>
      </c>
      <c r="G258" s="464">
        <v>0</v>
      </c>
      <c r="H258" s="464">
        <v>0</v>
      </c>
      <c r="I258" s="465">
        <v>-2304363</v>
      </c>
    </row>
    <row r="259" spans="1:9">
      <c r="A259" s="458" t="s">
        <v>1237</v>
      </c>
      <c r="B259" s="458" t="s">
        <v>1238</v>
      </c>
      <c r="C259" s="458" t="s">
        <v>720</v>
      </c>
      <c r="D259" s="464">
        <v>-4897441.8</v>
      </c>
      <c r="E259" s="464">
        <v>1050000</v>
      </c>
      <c r="F259" s="464">
        <v>-3847441.8</v>
      </c>
      <c r="G259" s="464">
        <v>0</v>
      </c>
      <c r="H259" s="464">
        <v>-3847441.8</v>
      </c>
      <c r="I259" s="465">
        <v>0</v>
      </c>
    </row>
    <row r="260" spans="1:9">
      <c r="A260" s="458" t="s">
        <v>1239</v>
      </c>
      <c r="B260" s="458" t="s">
        <v>720</v>
      </c>
      <c r="C260" s="458" t="s">
        <v>720</v>
      </c>
      <c r="D260" s="464">
        <v>-56307503.960000001</v>
      </c>
      <c r="E260" s="464">
        <v>0</v>
      </c>
      <c r="F260" s="464">
        <v>-56307503.960000001</v>
      </c>
      <c r="G260" s="464">
        <v>0</v>
      </c>
      <c r="H260" s="464">
        <v>-56307503.960000001</v>
      </c>
      <c r="I260" s="465">
        <v>-4337319.5</v>
      </c>
    </row>
    <row r="261" spans="1:9">
      <c r="A261" s="458" t="s">
        <v>1240</v>
      </c>
      <c r="B261" s="458" t="s">
        <v>1241</v>
      </c>
      <c r="C261" s="458" t="s">
        <v>720</v>
      </c>
      <c r="D261" s="464">
        <v>-83588</v>
      </c>
      <c r="E261" s="464">
        <v>-100754.28</v>
      </c>
      <c r="F261" s="464">
        <v>-184342.28</v>
      </c>
      <c r="G261" s="464">
        <v>0</v>
      </c>
      <c r="H261" s="464">
        <v>-184342.28</v>
      </c>
      <c r="I261" s="465">
        <v>0</v>
      </c>
    </row>
    <row r="262" spans="1:9">
      <c r="A262" s="458" t="s">
        <v>1242</v>
      </c>
      <c r="B262" s="458" t="s">
        <v>720</v>
      </c>
      <c r="C262" s="458" t="s">
        <v>720</v>
      </c>
      <c r="D262" s="464">
        <v>0</v>
      </c>
      <c r="E262" s="464">
        <v>0</v>
      </c>
      <c r="F262" s="464">
        <v>0</v>
      </c>
      <c r="G262" s="464">
        <v>0</v>
      </c>
      <c r="H262" s="464">
        <v>0</v>
      </c>
      <c r="I262" s="465">
        <v>-161941532.47999999</v>
      </c>
    </row>
    <row r="263" spans="1:9">
      <c r="A263" s="458" t="s">
        <v>1243</v>
      </c>
      <c r="B263" s="458" t="s">
        <v>1244</v>
      </c>
      <c r="C263" s="458" t="s">
        <v>720</v>
      </c>
      <c r="D263" s="464">
        <v>0</v>
      </c>
      <c r="E263" s="464">
        <v>0</v>
      </c>
      <c r="F263" s="464">
        <v>0</v>
      </c>
      <c r="G263" s="464">
        <v>0</v>
      </c>
      <c r="H263" s="464">
        <v>0</v>
      </c>
      <c r="I263" s="465">
        <v>2896121.07</v>
      </c>
    </row>
    <row r="264" spans="1:9">
      <c r="A264" s="458" t="s">
        <v>1245</v>
      </c>
      <c r="B264" s="458" t="s">
        <v>1246</v>
      </c>
      <c r="C264" s="458" t="s">
        <v>720</v>
      </c>
      <c r="D264" s="464">
        <v>0</v>
      </c>
      <c r="E264" s="464">
        <v>0</v>
      </c>
      <c r="F264" s="464">
        <v>0</v>
      </c>
      <c r="G264" s="464">
        <v>0</v>
      </c>
      <c r="H264" s="464">
        <v>0</v>
      </c>
      <c r="I264" s="465">
        <v>-2896121.07</v>
      </c>
    </row>
    <row r="265" spans="1:9">
      <c r="A265" s="458" t="s">
        <v>37</v>
      </c>
      <c r="B265" s="458" t="s">
        <v>1241</v>
      </c>
      <c r="C265" s="458" t="s">
        <v>720</v>
      </c>
      <c r="D265" s="464">
        <v>0</v>
      </c>
      <c r="E265" s="464">
        <v>0</v>
      </c>
      <c r="F265" s="464">
        <v>0</v>
      </c>
      <c r="G265" s="464">
        <v>0</v>
      </c>
      <c r="H265" s="464">
        <v>0</v>
      </c>
      <c r="I265" s="465">
        <v>-83588</v>
      </c>
    </row>
    <row r="266" spans="1:9">
      <c r="A266" s="458" t="s">
        <v>1247</v>
      </c>
      <c r="B266" s="458" t="s">
        <v>625</v>
      </c>
      <c r="C266" s="458" t="s">
        <v>723</v>
      </c>
      <c r="D266" s="464">
        <v>186294446</v>
      </c>
      <c r="E266" s="464">
        <v>0</v>
      </c>
      <c r="F266" s="464">
        <v>186294446</v>
      </c>
      <c r="G266" s="464">
        <v>0</v>
      </c>
      <c r="H266" s="464">
        <v>186294446</v>
      </c>
      <c r="I266" s="465">
        <v>0</v>
      </c>
    </row>
    <row r="267" spans="1:9">
      <c r="A267" s="458" t="s">
        <v>1248</v>
      </c>
      <c r="B267" s="458" t="s">
        <v>723</v>
      </c>
      <c r="C267" s="458" t="s">
        <v>723</v>
      </c>
      <c r="D267" s="464">
        <v>0</v>
      </c>
      <c r="E267" s="464">
        <v>0</v>
      </c>
      <c r="F267" s="464">
        <v>0</v>
      </c>
      <c r="G267" s="464">
        <v>0</v>
      </c>
      <c r="H267" s="464">
        <v>0</v>
      </c>
      <c r="I267" s="465">
        <v>161300000</v>
      </c>
    </row>
    <row r="268" spans="1:9">
      <c r="A268" s="458" t="s">
        <v>1249</v>
      </c>
      <c r="B268" s="458" t="s">
        <v>1250</v>
      </c>
      <c r="C268" s="458" t="s">
        <v>719</v>
      </c>
      <c r="D268" s="464">
        <v>-20750000</v>
      </c>
      <c r="E268" s="464">
        <v>-1050000</v>
      </c>
      <c r="F268" s="464">
        <v>-21800000</v>
      </c>
      <c r="G268" s="464">
        <v>0</v>
      </c>
      <c r="H268" s="464">
        <v>-21800000</v>
      </c>
      <c r="I268" s="465">
        <v>0</v>
      </c>
    </row>
    <row r="269" spans="1:9">
      <c r="A269" s="458" t="s">
        <v>1251</v>
      </c>
      <c r="B269" s="458" t="s">
        <v>1250</v>
      </c>
      <c r="C269" s="458" t="s">
        <v>719</v>
      </c>
      <c r="D269" s="464">
        <v>0</v>
      </c>
      <c r="E269" s="464">
        <v>0</v>
      </c>
      <c r="F269" s="464">
        <v>0</v>
      </c>
      <c r="G269" s="464">
        <v>0</v>
      </c>
      <c r="H269" s="464">
        <v>0</v>
      </c>
      <c r="I269" s="465">
        <v>-10800000</v>
      </c>
    </row>
    <row r="270" spans="1:9">
      <c r="A270" s="458" t="s">
        <v>1252</v>
      </c>
      <c r="B270" s="458" t="s">
        <v>1253</v>
      </c>
      <c r="C270" s="458" t="s">
        <v>719</v>
      </c>
      <c r="D270" s="464">
        <v>0</v>
      </c>
      <c r="E270" s="464">
        <v>0</v>
      </c>
      <c r="F270" s="464">
        <v>0</v>
      </c>
      <c r="G270" s="464">
        <v>0</v>
      </c>
      <c r="H270" s="464">
        <v>0</v>
      </c>
      <c r="I270" s="465">
        <v>0</v>
      </c>
    </row>
    <row r="271" spans="1:9">
      <c r="A271" s="458" t="s">
        <v>1254</v>
      </c>
      <c r="B271" s="458" t="s">
        <v>1255</v>
      </c>
      <c r="C271" s="458" t="s">
        <v>772</v>
      </c>
      <c r="D271" s="464">
        <v>0</v>
      </c>
      <c r="E271" s="464">
        <v>0</v>
      </c>
      <c r="F271" s="464">
        <v>0</v>
      </c>
      <c r="G271" s="464">
        <v>0</v>
      </c>
      <c r="H271" s="464">
        <v>0</v>
      </c>
      <c r="I271" s="465">
        <v>0</v>
      </c>
    </row>
    <row r="272" spans="1:9">
      <c r="A272" s="458" t="s">
        <v>1256</v>
      </c>
      <c r="B272" s="458" t="s">
        <v>1257</v>
      </c>
      <c r="C272" s="458" t="s">
        <v>772</v>
      </c>
      <c r="D272" s="464">
        <v>-1161807908</v>
      </c>
      <c r="E272" s="464">
        <v>0</v>
      </c>
      <c r="F272" s="464">
        <v>-1161807908</v>
      </c>
      <c r="G272" s="464">
        <v>0</v>
      </c>
      <c r="H272" s="464">
        <v>-1161807908</v>
      </c>
      <c r="I272" s="465">
        <v>0</v>
      </c>
    </row>
    <row r="273" spans="1:9">
      <c r="A273" s="458" t="s">
        <v>1258</v>
      </c>
      <c r="B273" s="458" t="s">
        <v>1259</v>
      </c>
      <c r="C273" s="458" t="s">
        <v>772</v>
      </c>
      <c r="D273" s="464">
        <v>-45477388.07</v>
      </c>
      <c r="E273" s="464">
        <v>-192322.43</v>
      </c>
      <c r="F273" s="464">
        <v>-45669710.5</v>
      </c>
      <c r="G273" s="464">
        <v>0</v>
      </c>
      <c r="H273" s="464">
        <v>-45669710.5</v>
      </c>
      <c r="I273" s="465">
        <v>0</v>
      </c>
    </row>
    <row r="274" spans="1:9">
      <c r="A274" s="458" t="s">
        <v>1260</v>
      </c>
      <c r="B274" s="458" t="s">
        <v>1261</v>
      </c>
      <c r="C274" s="458" t="s">
        <v>772</v>
      </c>
      <c r="D274" s="464">
        <v>6962514.7999999998</v>
      </c>
      <c r="E274" s="464">
        <v>0</v>
      </c>
      <c r="F274" s="464">
        <v>6962514.7999999998</v>
      </c>
      <c r="G274" s="464">
        <v>0</v>
      </c>
      <c r="H274" s="464">
        <v>6962514.7999999998</v>
      </c>
      <c r="I274" s="465">
        <v>0</v>
      </c>
    </row>
    <row r="275" spans="1:9">
      <c r="A275" s="458" t="s">
        <v>1262</v>
      </c>
      <c r="B275" s="458" t="s">
        <v>1263</v>
      </c>
      <c r="C275" s="458" t="s">
        <v>772</v>
      </c>
      <c r="D275" s="464">
        <v>0</v>
      </c>
      <c r="E275" s="464">
        <v>0</v>
      </c>
      <c r="F275" s="464">
        <v>0</v>
      </c>
      <c r="G275" s="464">
        <v>0</v>
      </c>
      <c r="H275" s="464">
        <v>0</v>
      </c>
      <c r="I275" s="465">
        <v>-89387163</v>
      </c>
    </row>
    <row r="276" spans="1:9">
      <c r="A276" s="458" t="s">
        <v>1264</v>
      </c>
      <c r="B276" s="458" t="s">
        <v>1265</v>
      </c>
      <c r="C276" s="458" t="s">
        <v>772</v>
      </c>
      <c r="D276" s="464">
        <v>0</v>
      </c>
      <c r="E276" s="464">
        <v>0</v>
      </c>
      <c r="F276" s="464">
        <v>0</v>
      </c>
      <c r="G276" s="464">
        <v>0</v>
      </c>
      <c r="H276" s="464">
        <v>0</v>
      </c>
      <c r="I276" s="465">
        <v>-34452186</v>
      </c>
    </row>
    <row r="277" spans="1:9">
      <c r="A277" s="458" t="s">
        <v>1266</v>
      </c>
      <c r="B277" s="458" t="s">
        <v>1267</v>
      </c>
      <c r="C277" s="458" t="s">
        <v>772</v>
      </c>
      <c r="D277" s="464">
        <v>0</v>
      </c>
      <c r="E277" s="464">
        <v>0</v>
      </c>
      <c r="F277" s="464">
        <v>0</v>
      </c>
      <c r="G277" s="464">
        <v>0</v>
      </c>
      <c r="H277" s="464">
        <v>0</v>
      </c>
      <c r="I277" s="465">
        <v>-122186797</v>
      </c>
    </row>
    <row r="278" spans="1:9">
      <c r="A278" s="458" t="s">
        <v>1268</v>
      </c>
      <c r="B278" s="458" t="s">
        <v>1269</v>
      </c>
      <c r="C278" s="458" t="s">
        <v>772</v>
      </c>
      <c r="D278" s="464">
        <v>0</v>
      </c>
      <c r="E278" s="464">
        <v>0</v>
      </c>
      <c r="F278" s="464">
        <v>0</v>
      </c>
      <c r="G278" s="464">
        <v>0</v>
      </c>
      <c r="H278" s="464">
        <v>0</v>
      </c>
      <c r="I278" s="465">
        <v>-158477655.75999999</v>
      </c>
    </row>
    <row r="279" spans="1:9">
      <c r="A279" s="458" t="s">
        <v>1270</v>
      </c>
      <c r="B279" s="458" t="s">
        <v>1259</v>
      </c>
      <c r="C279" s="458" t="s">
        <v>772</v>
      </c>
      <c r="D279" s="464">
        <v>0</v>
      </c>
      <c r="E279" s="464">
        <v>0</v>
      </c>
      <c r="F279" s="464">
        <v>0</v>
      </c>
      <c r="G279" s="464">
        <v>0</v>
      </c>
      <c r="H279" s="464">
        <v>0</v>
      </c>
      <c r="I279" s="465">
        <v>-4906542.0599999996</v>
      </c>
    </row>
    <row r="280" spans="1:9">
      <c r="A280" s="458" t="s">
        <v>1271</v>
      </c>
      <c r="B280" s="458" t="s">
        <v>1261</v>
      </c>
      <c r="C280" s="458" t="s">
        <v>772</v>
      </c>
      <c r="D280" s="464">
        <v>0</v>
      </c>
      <c r="E280" s="464">
        <v>0</v>
      </c>
      <c r="F280" s="464">
        <v>0</v>
      </c>
      <c r="G280" s="464">
        <v>0</v>
      </c>
      <c r="H280" s="464">
        <v>0</v>
      </c>
      <c r="I280" s="465">
        <v>1177133.8700000001</v>
      </c>
    </row>
    <row r="281" spans="1:9">
      <c r="A281" s="458" t="s">
        <v>1272</v>
      </c>
      <c r="B281" s="458" t="s">
        <v>1273</v>
      </c>
      <c r="C281" s="458" t="s">
        <v>773</v>
      </c>
      <c r="D281" s="464">
        <v>0</v>
      </c>
      <c r="E281" s="464">
        <v>0</v>
      </c>
      <c r="F281" s="464">
        <v>0</v>
      </c>
      <c r="G281" s="464">
        <v>0</v>
      </c>
      <c r="H281" s="464">
        <v>0</v>
      </c>
      <c r="I281" s="465">
        <v>0</v>
      </c>
    </row>
    <row r="282" spans="1:9">
      <c r="A282" s="458" t="s">
        <v>1274</v>
      </c>
      <c r="B282" s="458" t="s">
        <v>1275</v>
      </c>
      <c r="C282" s="458" t="s">
        <v>773</v>
      </c>
      <c r="D282" s="464">
        <v>0</v>
      </c>
      <c r="E282" s="464">
        <v>0</v>
      </c>
      <c r="F282" s="464">
        <v>0</v>
      </c>
      <c r="G282" s="464">
        <v>0</v>
      </c>
      <c r="H282" s="464">
        <v>0</v>
      </c>
      <c r="I282" s="465">
        <v>-577860.69999999995</v>
      </c>
    </row>
    <row r="283" spans="1:9">
      <c r="A283" s="458" t="s">
        <v>1276</v>
      </c>
      <c r="B283" s="458" t="s">
        <v>1277</v>
      </c>
      <c r="C283" s="458" t="s">
        <v>773</v>
      </c>
      <c r="D283" s="464">
        <v>-6178145.2400000002</v>
      </c>
      <c r="E283" s="464">
        <v>199785</v>
      </c>
      <c r="F283" s="464">
        <v>-5978360.2400000002</v>
      </c>
      <c r="G283" s="464">
        <v>345600</v>
      </c>
      <c r="H283" s="464">
        <v>-5632760.2400000002</v>
      </c>
      <c r="I283" s="465">
        <v>0</v>
      </c>
    </row>
    <row r="284" spans="1:9">
      <c r="A284" s="458" t="s">
        <v>1278</v>
      </c>
      <c r="B284" s="458" t="s">
        <v>1275</v>
      </c>
      <c r="C284" s="458" t="s">
        <v>773</v>
      </c>
      <c r="D284" s="464">
        <v>-33625.129999999997</v>
      </c>
      <c r="E284" s="464">
        <v>0</v>
      </c>
      <c r="F284" s="464">
        <v>-33625.129999999997</v>
      </c>
      <c r="G284" s="464">
        <v>0</v>
      </c>
      <c r="H284" s="464">
        <v>-33625.129999999997</v>
      </c>
      <c r="I284" s="465">
        <v>0</v>
      </c>
    </row>
    <row r="285" spans="1:9">
      <c r="A285" s="458" t="s">
        <v>1279</v>
      </c>
      <c r="B285" s="458" t="s">
        <v>1280</v>
      </c>
      <c r="C285" s="458" t="s">
        <v>773</v>
      </c>
      <c r="D285" s="464">
        <v>-53556.74</v>
      </c>
      <c r="E285" s="464">
        <v>0</v>
      </c>
      <c r="F285" s="464">
        <v>-53556.74</v>
      </c>
      <c r="G285" s="464">
        <v>0</v>
      </c>
      <c r="H285" s="464">
        <v>-53556.74</v>
      </c>
      <c r="I285" s="465">
        <v>0</v>
      </c>
    </row>
    <row r="286" spans="1:9">
      <c r="A286" s="458" t="s">
        <v>1281</v>
      </c>
      <c r="B286" s="458" t="s">
        <v>1282</v>
      </c>
      <c r="C286" s="458" t="s">
        <v>773</v>
      </c>
      <c r="D286" s="464">
        <v>-468318</v>
      </c>
      <c r="E286" s="464">
        <v>0</v>
      </c>
      <c r="F286" s="464">
        <v>-468318</v>
      </c>
      <c r="G286" s="464">
        <v>0</v>
      </c>
      <c r="H286" s="464">
        <v>-468318</v>
      </c>
      <c r="I286" s="465">
        <v>0</v>
      </c>
    </row>
    <row r="287" spans="1:9">
      <c r="A287" s="458" t="s">
        <v>1283</v>
      </c>
      <c r="B287" s="458" t="s">
        <v>1284</v>
      </c>
      <c r="C287" s="458" t="s">
        <v>773</v>
      </c>
      <c r="D287" s="464">
        <v>0</v>
      </c>
      <c r="E287" s="464">
        <v>0</v>
      </c>
      <c r="F287" s="464">
        <v>0</v>
      </c>
      <c r="G287" s="464">
        <v>0</v>
      </c>
      <c r="H287" s="464">
        <v>0</v>
      </c>
      <c r="I287" s="465">
        <v>-66227</v>
      </c>
    </row>
    <row r="288" spans="1:9">
      <c r="A288" s="458" t="s">
        <v>1285</v>
      </c>
      <c r="B288" s="458" t="s">
        <v>1277</v>
      </c>
      <c r="C288" s="458" t="s">
        <v>773</v>
      </c>
      <c r="D288" s="464">
        <v>0</v>
      </c>
      <c r="E288" s="464">
        <v>0</v>
      </c>
      <c r="F288" s="464">
        <v>0</v>
      </c>
      <c r="G288" s="464">
        <v>0</v>
      </c>
      <c r="H288" s="464">
        <v>0</v>
      </c>
      <c r="I288" s="465">
        <v>-1635181.26</v>
      </c>
    </row>
    <row r="289" spans="1:9">
      <c r="A289" s="458" t="s">
        <v>1286</v>
      </c>
      <c r="B289" s="458" t="s">
        <v>1282</v>
      </c>
      <c r="C289" s="458" t="s">
        <v>773</v>
      </c>
      <c r="D289" s="464">
        <v>0</v>
      </c>
      <c r="E289" s="464">
        <v>0</v>
      </c>
      <c r="F289" s="464">
        <v>0</v>
      </c>
      <c r="G289" s="464">
        <v>0</v>
      </c>
      <c r="H289" s="464">
        <v>0</v>
      </c>
      <c r="I289" s="465">
        <v>-943879.09</v>
      </c>
    </row>
    <row r="290" spans="1:9">
      <c r="A290" s="458" t="s">
        <v>1287</v>
      </c>
      <c r="B290" s="458" t="s">
        <v>1288</v>
      </c>
      <c r="C290" s="458" t="s">
        <v>773</v>
      </c>
      <c r="D290" s="466">
        <v>0</v>
      </c>
      <c r="E290" s="466">
        <v>0</v>
      </c>
      <c r="F290" s="466">
        <v>0</v>
      </c>
      <c r="G290" s="466">
        <v>778373</v>
      </c>
      <c r="H290" s="466">
        <v>778373</v>
      </c>
      <c r="I290" s="467">
        <v>1187175</v>
      </c>
    </row>
    <row r="291" spans="1:9">
      <c r="A291" s="458" t="s">
        <v>1289</v>
      </c>
      <c r="B291" s="458" t="s">
        <v>1290</v>
      </c>
      <c r="C291" s="458" t="s">
        <v>775</v>
      </c>
      <c r="D291" s="464">
        <v>0</v>
      </c>
      <c r="E291" s="464">
        <v>0</v>
      </c>
      <c r="F291" s="464">
        <v>0</v>
      </c>
      <c r="G291" s="464">
        <v>0</v>
      </c>
      <c r="H291" s="464">
        <v>0</v>
      </c>
      <c r="I291" s="465">
        <v>0</v>
      </c>
    </row>
    <row r="292" spans="1:9">
      <c r="A292" s="458" t="s">
        <v>1291</v>
      </c>
      <c r="B292" s="458" t="s">
        <v>1290</v>
      </c>
      <c r="C292" s="458" t="s">
        <v>775</v>
      </c>
      <c r="D292" s="464">
        <v>0</v>
      </c>
      <c r="E292" s="464">
        <v>0</v>
      </c>
      <c r="F292" s="464">
        <v>0</v>
      </c>
      <c r="G292" s="464">
        <v>0</v>
      </c>
      <c r="H292" s="464">
        <v>0</v>
      </c>
      <c r="I292" s="465">
        <v>245625281.53</v>
      </c>
    </row>
    <row r="293" spans="1:9">
      <c r="A293" s="458" t="s">
        <v>1292</v>
      </c>
      <c r="B293" s="458" t="s">
        <v>1290</v>
      </c>
      <c r="C293" s="458" t="s">
        <v>775</v>
      </c>
      <c r="D293" s="464">
        <v>713791672.96000004</v>
      </c>
      <c r="E293" s="464">
        <v>1681231.91</v>
      </c>
      <c r="F293" s="464">
        <v>715472904.87</v>
      </c>
      <c r="G293" s="464">
        <v>0</v>
      </c>
      <c r="H293" s="464">
        <v>715472904.87</v>
      </c>
      <c r="I293" s="465">
        <v>0</v>
      </c>
    </row>
    <row r="294" spans="1:9">
      <c r="A294" s="458" t="s">
        <v>1293</v>
      </c>
      <c r="B294" s="458" t="s">
        <v>1294</v>
      </c>
      <c r="C294" s="458" t="s">
        <v>775</v>
      </c>
      <c r="D294" s="464">
        <v>44408164.450000003</v>
      </c>
      <c r="E294" s="464">
        <v>184112.15</v>
      </c>
      <c r="F294" s="464">
        <v>44592276.600000001</v>
      </c>
      <c r="G294" s="464">
        <v>0</v>
      </c>
      <c r="H294" s="464">
        <v>44592276.600000001</v>
      </c>
      <c r="I294" s="465">
        <v>0</v>
      </c>
    </row>
    <row r="295" spans="1:9">
      <c r="A295" s="458" t="s">
        <v>1295</v>
      </c>
      <c r="B295" s="458" t="s">
        <v>1296</v>
      </c>
      <c r="C295" s="458" t="s">
        <v>775</v>
      </c>
      <c r="D295" s="464">
        <v>0</v>
      </c>
      <c r="E295" s="464">
        <v>0</v>
      </c>
      <c r="F295" s="464">
        <v>0</v>
      </c>
      <c r="G295" s="464">
        <v>0</v>
      </c>
      <c r="H295" s="464">
        <v>0</v>
      </c>
      <c r="I295" s="465">
        <v>0</v>
      </c>
    </row>
    <row r="296" spans="1:9">
      <c r="A296" s="458" t="s">
        <v>1303</v>
      </c>
      <c r="B296" s="458" t="s">
        <v>1304</v>
      </c>
      <c r="C296" s="458" t="s">
        <v>775</v>
      </c>
      <c r="D296" s="464">
        <v>0</v>
      </c>
      <c r="E296" s="464">
        <v>0</v>
      </c>
      <c r="F296" s="464">
        <v>0</v>
      </c>
      <c r="G296" s="464">
        <v>0</v>
      </c>
      <c r="H296" s="464">
        <v>0</v>
      </c>
      <c r="I296" s="465">
        <v>2398761</v>
      </c>
    </row>
    <row r="297" spans="1:9">
      <c r="A297" s="458" t="s">
        <v>1305</v>
      </c>
      <c r="B297" s="458" t="s">
        <v>1306</v>
      </c>
      <c r="C297" s="458" t="s">
        <v>775</v>
      </c>
      <c r="D297" s="464">
        <v>0</v>
      </c>
      <c r="E297" s="464">
        <v>0</v>
      </c>
      <c r="F297" s="464">
        <v>0</v>
      </c>
      <c r="G297" s="464">
        <v>0</v>
      </c>
      <c r="H297" s="464">
        <v>0</v>
      </c>
      <c r="I297" s="465">
        <v>12388.3</v>
      </c>
    </row>
    <row r="298" spans="1:9">
      <c r="A298" s="458" t="s">
        <v>1307</v>
      </c>
      <c r="B298" s="458" t="s">
        <v>1308</v>
      </c>
      <c r="C298" s="458" t="s">
        <v>775</v>
      </c>
      <c r="D298" s="464">
        <v>0</v>
      </c>
      <c r="E298" s="464">
        <v>0</v>
      </c>
      <c r="F298" s="464">
        <v>0</v>
      </c>
      <c r="G298" s="464">
        <v>0</v>
      </c>
      <c r="H298" s="464">
        <v>0</v>
      </c>
      <c r="I298" s="465">
        <v>3000</v>
      </c>
    </row>
    <row r="299" spans="1:9">
      <c r="A299" s="458" t="s">
        <v>1309</v>
      </c>
      <c r="B299" s="458" t="s">
        <v>1310</v>
      </c>
      <c r="C299" s="458" t="s">
        <v>775</v>
      </c>
      <c r="D299" s="464">
        <v>0</v>
      </c>
      <c r="E299" s="464">
        <v>0</v>
      </c>
      <c r="F299" s="464">
        <v>0</v>
      </c>
      <c r="G299" s="464">
        <v>0</v>
      </c>
      <c r="H299" s="464">
        <v>0</v>
      </c>
      <c r="I299" s="465">
        <v>64333.08</v>
      </c>
    </row>
    <row r="300" spans="1:9">
      <c r="A300" s="458" t="s">
        <v>1311</v>
      </c>
      <c r="B300" s="458" t="s">
        <v>1312</v>
      </c>
      <c r="C300" s="458" t="s">
        <v>775</v>
      </c>
      <c r="D300" s="464">
        <v>0</v>
      </c>
      <c r="E300" s="464">
        <v>0</v>
      </c>
      <c r="F300" s="464">
        <v>0</v>
      </c>
      <c r="G300" s="464">
        <v>0</v>
      </c>
      <c r="H300" s="464">
        <v>0</v>
      </c>
      <c r="I300" s="465">
        <v>62881.31</v>
      </c>
    </row>
    <row r="301" spans="1:9">
      <c r="A301" s="458" t="s">
        <v>1313</v>
      </c>
      <c r="B301" s="458" t="s">
        <v>1314</v>
      </c>
      <c r="C301" s="458" t="s">
        <v>775</v>
      </c>
      <c r="D301" s="464">
        <v>0</v>
      </c>
      <c r="E301" s="464">
        <v>0</v>
      </c>
      <c r="F301" s="464">
        <v>0</v>
      </c>
      <c r="G301" s="464">
        <v>0</v>
      </c>
      <c r="H301" s="464">
        <v>0</v>
      </c>
      <c r="I301" s="465">
        <v>1989.9</v>
      </c>
    </row>
    <row r="302" spans="1:9">
      <c r="A302" s="458" t="s">
        <v>1315</v>
      </c>
      <c r="B302" s="458" t="s">
        <v>1316</v>
      </c>
      <c r="C302" s="458" t="s">
        <v>775</v>
      </c>
      <c r="D302" s="464">
        <v>0</v>
      </c>
      <c r="E302" s="464">
        <v>0</v>
      </c>
      <c r="F302" s="464">
        <v>0</v>
      </c>
      <c r="G302" s="464">
        <v>0</v>
      </c>
      <c r="H302" s="464">
        <v>0</v>
      </c>
      <c r="I302" s="465">
        <v>11984.26</v>
      </c>
    </row>
    <row r="303" spans="1:9">
      <c r="A303" s="458" t="s">
        <v>1317</v>
      </c>
      <c r="B303" s="458" t="s">
        <v>1318</v>
      </c>
      <c r="C303" s="458" t="s">
        <v>775</v>
      </c>
      <c r="D303" s="464">
        <v>0</v>
      </c>
      <c r="E303" s="464">
        <v>0</v>
      </c>
      <c r="F303" s="464">
        <v>0</v>
      </c>
      <c r="G303" s="464">
        <v>0</v>
      </c>
      <c r="H303" s="464">
        <v>0</v>
      </c>
      <c r="I303" s="465">
        <v>32580.5</v>
      </c>
    </row>
    <row r="304" spans="1:9">
      <c r="A304" s="458" t="s">
        <v>1319</v>
      </c>
      <c r="B304" s="458" t="s">
        <v>1320</v>
      </c>
      <c r="C304" s="458" t="s">
        <v>775</v>
      </c>
      <c r="D304" s="464">
        <v>0</v>
      </c>
      <c r="E304" s="464">
        <v>0</v>
      </c>
      <c r="F304" s="464">
        <v>0</v>
      </c>
      <c r="G304" s="464">
        <v>0</v>
      </c>
      <c r="H304" s="464">
        <v>0</v>
      </c>
      <c r="I304" s="465">
        <v>2994</v>
      </c>
    </row>
    <row r="305" spans="1:9">
      <c r="A305" s="458" t="s">
        <v>1321</v>
      </c>
      <c r="B305" s="458" t="s">
        <v>1322</v>
      </c>
      <c r="C305" s="458" t="s">
        <v>775</v>
      </c>
      <c r="D305" s="464">
        <v>0</v>
      </c>
      <c r="E305" s="464">
        <v>0</v>
      </c>
      <c r="F305" s="464">
        <v>0</v>
      </c>
      <c r="G305" s="464">
        <v>0</v>
      </c>
      <c r="H305" s="464">
        <v>0</v>
      </c>
      <c r="I305" s="465">
        <v>9816.98</v>
      </c>
    </row>
    <row r="306" spans="1:9">
      <c r="A306" s="458" t="s">
        <v>1323</v>
      </c>
      <c r="B306" s="458" t="s">
        <v>1324</v>
      </c>
      <c r="C306" s="458" t="s">
        <v>775</v>
      </c>
      <c r="D306" s="464">
        <v>0</v>
      </c>
      <c r="E306" s="464">
        <v>0</v>
      </c>
      <c r="F306" s="464">
        <v>0</v>
      </c>
      <c r="G306" s="464">
        <v>0</v>
      </c>
      <c r="H306" s="464">
        <v>0</v>
      </c>
      <c r="I306" s="465">
        <v>860</v>
      </c>
    </row>
    <row r="307" spans="1:9">
      <c r="A307" s="458" t="s">
        <v>1325</v>
      </c>
      <c r="B307" s="458" t="s">
        <v>1326</v>
      </c>
      <c r="C307" s="458" t="s">
        <v>775</v>
      </c>
      <c r="D307" s="464">
        <v>0</v>
      </c>
      <c r="E307" s="464">
        <v>0</v>
      </c>
      <c r="F307" s="464">
        <v>0</v>
      </c>
      <c r="G307" s="464">
        <v>0</v>
      </c>
      <c r="H307" s="464">
        <v>0</v>
      </c>
      <c r="I307" s="465">
        <v>9416.17</v>
      </c>
    </row>
    <row r="308" spans="1:9">
      <c r="A308" s="458" t="s">
        <v>1327</v>
      </c>
      <c r="B308" s="458" t="s">
        <v>1328</v>
      </c>
      <c r="C308" s="458" t="s">
        <v>775</v>
      </c>
      <c r="D308" s="464">
        <v>0</v>
      </c>
      <c r="E308" s="464">
        <v>0</v>
      </c>
      <c r="F308" s="464">
        <v>0</v>
      </c>
      <c r="G308" s="464">
        <v>0</v>
      </c>
      <c r="H308" s="464">
        <v>0</v>
      </c>
      <c r="I308" s="465">
        <v>89.87</v>
      </c>
    </row>
    <row r="309" spans="1:9">
      <c r="A309" s="458" t="s">
        <v>1329</v>
      </c>
      <c r="B309" s="458" t="s">
        <v>1330</v>
      </c>
      <c r="C309" s="458" t="s">
        <v>775</v>
      </c>
      <c r="D309" s="464">
        <v>0</v>
      </c>
      <c r="E309" s="464">
        <v>0</v>
      </c>
      <c r="F309" s="464">
        <v>0</v>
      </c>
      <c r="G309" s="464">
        <v>0</v>
      </c>
      <c r="H309" s="464">
        <v>0</v>
      </c>
      <c r="I309" s="465">
        <v>3310.77</v>
      </c>
    </row>
    <row r="310" spans="1:9">
      <c r="A310" s="458" t="s">
        <v>1331</v>
      </c>
      <c r="B310" s="458" t="s">
        <v>1332</v>
      </c>
      <c r="C310" s="458" t="s">
        <v>775</v>
      </c>
      <c r="D310" s="464">
        <v>0</v>
      </c>
      <c r="E310" s="464">
        <v>0</v>
      </c>
      <c r="F310" s="464">
        <v>0</v>
      </c>
      <c r="G310" s="464">
        <v>0</v>
      </c>
      <c r="H310" s="464">
        <v>0</v>
      </c>
      <c r="I310" s="465">
        <v>30796.03</v>
      </c>
    </row>
    <row r="311" spans="1:9">
      <c r="A311" s="458" t="s">
        <v>1333</v>
      </c>
      <c r="B311" s="458" t="s">
        <v>1334</v>
      </c>
      <c r="C311" s="458" t="s">
        <v>775</v>
      </c>
      <c r="D311" s="464">
        <v>0</v>
      </c>
      <c r="E311" s="464">
        <v>0</v>
      </c>
      <c r="F311" s="464">
        <v>0</v>
      </c>
      <c r="G311" s="464">
        <v>0</v>
      </c>
      <c r="H311" s="464">
        <v>0</v>
      </c>
      <c r="I311" s="465">
        <v>6854.22</v>
      </c>
    </row>
    <row r="312" spans="1:9">
      <c r="A312" s="458" t="s">
        <v>1335</v>
      </c>
      <c r="B312" s="458" t="s">
        <v>1336</v>
      </c>
      <c r="C312" s="458" t="s">
        <v>775</v>
      </c>
      <c r="D312" s="464">
        <v>0</v>
      </c>
      <c r="E312" s="464">
        <v>0</v>
      </c>
      <c r="F312" s="464">
        <v>0</v>
      </c>
      <c r="G312" s="464">
        <v>0</v>
      </c>
      <c r="H312" s="464">
        <v>0</v>
      </c>
      <c r="I312" s="465">
        <v>44983</v>
      </c>
    </row>
    <row r="313" spans="1:9">
      <c r="A313" s="458" t="s">
        <v>1337</v>
      </c>
      <c r="B313" s="458" t="s">
        <v>1338</v>
      </c>
      <c r="C313" s="458" t="s">
        <v>775</v>
      </c>
      <c r="D313" s="464">
        <v>0</v>
      </c>
      <c r="E313" s="464">
        <v>0</v>
      </c>
      <c r="F313" s="464">
        <v>0</v>
      </c>
      <c r="G313" s="464">
        <v>0</v>
      </c>
      <c r="H313" s="464">
        <v>0</v>
      </c>
      <c r="I313" s="465">
        <v>35010.44</v>
      </c>
    </row>
    <row r="314" spans="1:9">
      <c r="A314" s="458" t="s">
        <v>1339</v>
      </c>
      <c r="B314" s="458" t="s">
        <v>1340</v>
      </c>
      <c r="C314" s="458" t="s">
        <v>775</v>
      </c>
      <c r="D314" s="464">
        <v>0</v>
      </c>
      <c r="E314" s="464">
        <v>0</v>
      </c>
      <c r="F314" s="464">
        <v>0</v>
      </c>
      <c r="G314" s="464">
        <v>0</v>
      </c>
      <c r="H314" s="464">
        <v>0</v>
      </c>
      <c r="I314" s="465">
        <v>135954</v>
      </c>
    </row>
    <row r="315" spans="1:9">
      <c r="A315" s="458" t="s">
        <v>1297</v>
      </c>
      <c r="B315" s="458" t="s">
        <v>1298</v>
      </c>
      <c r="C315" s="458" t="s">
        <v>775</v>
      </c>
      <c r="D315" s="464">
        <v>0</v>
      </c>
      <c r="E315" s="464">
        <v>0</v>
      </c>
      <c r="F315" s="464">
        <v>0</v>
      </c>
      <c r="G315" s="464">
        <v>0</v>
      </c>
      <c r="H315" s="464">
        <v>0</v>
      </c>
      <c r="I315" s="465">
        <v>0</v>
      </c>
    </row>
    <row r="316" spans="1:9">
      <c r="A316" s="458" t="s">
        <v>1299</v>
      </c>
      <c r="B316" s="458" t="s">
        <v>865</v>
      </c>
      <c r="C316" s="458" t="s">
        <v>775</v>
      </c>
      <c r="D316" s="464">
        <v>0</v>
      </c>
      <c r="E316" s="464">
        <v>0</v>
      </c>
      <c r="F316" s="464">
        <v>0</v>
      </c>
      <c r="G316" s="464">
        <v>0</v>
      </c>
      <c r="H316" s="464">
        <v>0</v>
      </c>
      <c r="I316" s="465">
        <v>0</v>
      </c>
    </row>
    <row r="317" spans="1:9">
      <c r="A317" s="458" t="s">
        <v>1504</v>
      </c>
      <c r="B317" s="458" t="s">
        <v>1304</v>
      </c>
      <c r="C317" s="458" t="s">
        <v>775</v>
      </c>
      <c r="D317" s="464">
        <v>3464771</v>
      </c>
      <c r="E317" s="464">
        <v>0</v>
      </c>
      <c r="F317" s="464">
        <v>3464771</v>
      </c>
      <c r="G317" s="464">
        <v>0</v>
      </c>
      <c r="H317" s="464">
        <v>3464771</v>
      </c>
      <c r="I317" s="465">
        <v>0</v>
      </c>
    </row>
    <row r="318" spans="1:9">
      <c r="A318" s="458" t="s">
        <v>1505</v>
      </c>
      <c r="B318" s="458" t="s">
        <v>1306</v>
      </c>
      <c r="C318" s="458" t="s">
        <v>775</v>
      </c>
      <c r="D318" s="464">
        <v>18390.36</v>
      </c>
      <c r="E318" s="464">
        <v>0</v>
      </c>
      <c r="F318" s="464">
        <v>18390.36</v>
      </c>
      <c r="G318" s="464">
        <v>0</v>
      </c>
      <c r="H318" s="464">
        <v>18390.36</v>
      </c>
      <c r="I318" s="465">
        <v>0</v>
      </c>
    </row>
    <row r="319" spans="1:9">
      <c r="A319" s="458" t="s">
        <v>1506</v>
      </c>
      <c r="B319" s="458" t="s">
        <v>1507</v>
      </c>
      <c r="C319" s="458" t="s">
        <v>775</v>
      </c>
      <c r="D319" s="464">
        <v>57182</v>
      </c>
      <c r="E319" s="464">
        <v>0</v>
      </c>
      <c r="F319" s="464">
        <v>57182</v>
      </c>
      <c r="G319" s="464">
        <v>0</v>
      </c>
      <c r="H319" s="464">
        <v>57182</v>
      </c>
      <c r="I319" s="465">
        <v>0</v>
      </c>
    </row>
    <row r="320" spans="1:9">
      <c r="A320" s="458" t="s">
        <v>1508</v>
      </c>
      <c r="B320" s="458" t="s">
        <v>1509</v>
      </c>
      <c r="C320" s="458" t="s">
        <v>775</v>
      </c>
      <c r="D320" s="464">
        <v>168569.60000000001</v>
      </c>
      <c r="E320" s="464">
        <v>0</v>
      </c>
      <c r="F320" s="464">
        <v>168569.60000000001</v>
      </c>
      <c r="G320" s="464">
        <v>0</v>
      </c>
      <c r="H320" s="464">
        <v>168569.60000000001</v>
      </c>
      <c r="I320" s="465">
        <v>0</v>
      </c>
    </row>
    <row r="321" spans="1:10">
      <c r="A321" s="458" t="s">
        <v>1510</v>
      </c>
      <c r="B321" s="458" t="s">
        <v>1511</v>
      </c>
      <c r="C321" s="458" t="s">
        <v>775</v>
      </c>
      <c r="D321" s="464">
        <v>100847.61</v>
      </c>
      <c r="E321" s="464">
        <v>0</v>
      </c>
      <c r="F321" s="464">
        <v>100847.61</v>
      </c>
      <c r="G321" s="464">
        <v>0</v>
      </c>
      <c r="H321" s="464">
        <v>100847.61</v>
      </c>
      <c r="I321" s="465">
        <v>0</v>
      </c>
    </row>
    <row r="322" spans="1:10">
      <c r="A322" s="458" t="s">
        <v>1512</v>
      </c>
      <c r="B322" s="458" t="s">
        <v>1513</v>
      </c>
      <c r="C322" s="458" t="s">
        <v>775</v>
      </c>
      <c r="D322" s="464">
        <v>4858.3900000000003</v>
      </c>
      <c r="E322" s="464">
        <v>0</v>
      </c>
      <c r="F322" s="464">
        <v>4858.3900000000003</v>
      </c>
      <c r="G322" s="464">
        <v>0</v>
      </c>
      <c r="H322" s="464">
        <v>4858.3900000000003</v>
      </c>
      <c r="I322" s="465">
        <v>0</v>
      </c>
    </row>
    <row r="323" spans="1:10">
      <c r="A323" s="458" t="s">
        <v>1514</v>
      </c>
      <c r="B323" s="458" t="s">
        <v>1515</v>
      </c>
      <c r="C323" s="458" t="s">
        <v>775</v>
      </c>
      <c r="D323" s="464">
        <v>32769.85</v>
      </c>
      <c r="E323" s="464">
        <v>0</v>
      </c>
      <c r="F323" s="464">
        <v>32769.85</v>
      </c>
      <c r="G323" s="464">
        <v>0</v>
      </c>
      <c r="H323" s="464">
        <v>32769.85</v>
      </c>
      <c r="I323" s="465">
        <v>0</v>
      </c>
    </row>
    <row r="324" spans="1:10" s="460" customFormat="1">
      <c r="A324" s="459" t="s">
        <v>1516</v>
      </c>
      <c r="B324" s="459" t="s">
        <v>1517</v>
      </c>
      <c r="C324" s="459" t="s">
        <v>775</v>
      </c>
      <c r="D324" s="464">
        <v>33065.64</v>
      </c>
      <c r="E324" s="464">
        <v>0</v>
      </c>
      <c r="F324" s="464">
        <v>33065.64</v>
      </c>
      <c r="G324" s="464">
        <v>0</v>
      </c>
      <c r="H324" s="464">
        <v>33065.64</v>
      </c>
      <c r="I324" s="465">
        <v>0</v>
      </c>
      <c r="J324" s="460" t="s">
        <v>714</v>
      </c>
    </row>
    <row r="325" spans="1:10">
      <c r="A325" s="458" t="s">
        <v>1219</v>
      </c>
      <c r="B325" s="458" t="s">
        <v>1220</v>
      </c>
      <c r="C325" s="458" t="s">
        <v>775</v>
      </c>
      <c r="D325" s="464">
        <v>1920</v>
      </c>
      <c r="E325" s="464">
        <v>0</v>
      </c>
      <c r="F325" s="464">
        <v>1920</v>
      </c>
      <c r="G325" s="464">
        <v>0</v>
      </c>
      <c r="H325" s="464">
        <v>1920</v>
      </c>
      <c r="I325" s="465">
        <v>0</v>
      </c>
    </row>
    <row r="326" spans="1:10">
      <c r="A326" s="458" t="s">
        <v>1518</v>
      </c>
      <c r="B326" s="458" t="s">
        <v>1519</v>
      </c>
      <c r="C326" s="458" t="s">
        <v>775</v>
      </c>
      <c r="D326" s="464">
        <v>1040</v>
      </c>
      <c r="E326" s="464">
        <v>0</v>
      </c>
      <c r="F326" s="464">
        <v>1040</v>
      </c>
      <c r="G326" s="464">
        <v>0</v>
      </c>
      <c r="H326" s="464">
        <v>1040</v>
      </c>
      <c r="I326" s="465">
        <v>0</v>
      </c>
    </row>
    <row r="327" spans="1:10">
      <c r="A327" s="458" t="s">
        <v>1520</v>
      </c>
      <c r="B327" s="458" t="s">
        <v>1322</v>
      </c>
      <c r="C327" s="458" t="s">
        <v>775</v>
      </c>
      <c r="D327" s="464">
        <v>13085.13</v>
      </c>
      <c r="E327" s="464">
        <v>0</v>
      </c>
      <c r="F327" s="464">
        <v>13085.13</v>
      </c>
      <c r="G327" s="464">
        <v>0</v>
      </c>
      <c r="H327" s="464">
        <v>13085.13</v>
      </c>
      <c r="I327" s="465">
        <v>0</v>
      </c>
    </row>
    <row r="328" spans="1:10">
      <c r="A328" s="458" t="s">
        <v>1521</v>
      </c>
      <c r="B328" s="458" t="s">
        <v>1522</v>
      </c>
      <c r="C328" s="458" t="s">
        <v>775</v>
      </c>
      <c r="D328" s="464">
        <v>99200.82</v>
      </c>
      <c r="E328" s="464">
        <v>0</v>
      </c>
      <c r="F328" s="464">
        <v>99200.82</v>
      </c>
      <c r="G328" s="464">
        <v>0</v>
      </c>
      <c r="H328" s="464">
        <v>99200.82</v>
      </c>
      <c r="I328" s="465">
        <v>0</v>
      </c>
    </row>
    <row r="329" spans="1:10">
      <c r="A329" s="458" t="s">
        <v>1523</v>
      </c>
      <c r="B329" s="458" t="s">
        <v>1524</v>
      </c>
      <c r="C329" s="458" t="s">
        <v>775</v>
      </c>
      <c r="D329" s="464">
        <v>25622.51</v>
      </c>
      <c r="E329" s="464">
        <v>0</v>
      </c>
      <c r="F329" s="464">
        <v>25622.51</v>
      </c>
      <c r="G329" s="464">
        <v>0</v>
      </c>
      <c r="H329" s="464">
        <v>25622.51</v>
      </c>
      <c r="I329" s="465">
        <v>0</v>
      </c>
    </row>
    <row r="330" spans="1:10">
      <c r="A330" s="458" t="s">
        <v>1525</v>
      </c>
      <c r="B330" s="458" t="s">
        <v>1526</v>
      </c>
      <c r="C330" s="458" t="s">
        <v>775</v>
      </c>
      <c r="D330" s="464">
        <v>12292.82</v>
      </c>
      <c r="E330" s="464">
        <v>0</v>
      </c>
      <c r="F330" s="464">
        <v>12292.82</v>
      </c>
      <c r="G330" s="464">
        <v>0</v>
      </c>
      <c r="H330" s="464">
        <v>12292.82</v>
      </c>
      <c r="I330" s="465">
        <v>0</v>
      </c>
    </row>
    <row r="331" spans="1:10">
      <c r="A331" s="458" t="s">
        <v>1527</v>
      </c>
      <c r="B331" s="458" t="s">
        <v>1528</v>
      </c>
      <c r="C331" s="458" t="s">
        <v>775</v>
      </c>
      <c r="D331" s="464">
        <v>171360</v>
      </c>
      <c r="E331" s="464">
        <v>0</v>
      </c>
      <c r="F331" s="464">
        <v>171360</v>
      </c>
      <c r="G331" s="464">
        <v>0</v>
      </c>
      <c r="H331" s="464">
        <v>171360</v>
      </c>
      <c r="I331" s="465">
        <v>0</v>
      </c>
    </row>
    <row r="332" spans="1:10">
      <c r="A332" s="458" t="s">
        <v>1529</v>
      </c>
      <c r="B332" s="458" t="s">
        <v>1530</v>
      </c>
      <c r="C332" s="458" t="s">
        <v>775</v>
      </c>
      <c r="D332" s="464">
        <v>133587.35999999999</v>
      </c>
      <c r="E332" s="464">
        <v>0</v>
      </c>
      <c r="F332" s="464">
        <v>133587.35999999999</v>
      </c>
      <c r="G332" s="464">
        <v>0</v>
      </c>
      <c r="H332" s="464">
        <v>133587.35999999999</v>
      </c>
      <c r="I332" s="465">
        <v>0</v>
      </c>
    </row>
    <row r="333" spans="1:10">
      <c r="A333" s="458" t="s">
        <v>1531</v>
      </c>
      <c r="B333" s="458" t="s">
        <v>1482</v>
      </c>
      <c r="C333" s="458" t="s">
        <v>775</v>
      </c>
      <c r="D333" s="464">
        <v>37102.29</v>
      </c>
      <c r="E333" s="464">
        <v>0</v>
      </c>
      <c r="F333" s="464">
        <v>37102.29</v>
      </c>
      <c r="G333" s="464">
        <v>0</v>
      </c>
      <c r="H333" s="464">
        <v>37102.29</v>
      </c>
      <c r="I333" s="465">
        <v>0</v>
      </c>
    </row>
    <row r="334" spans="1:10">
      <c r="A334" s="458" t="s">
        <v>1532</v>
      </c>
      <c r="B334" s="458" t="s">
        <v>1533</v>
      </c>
      <c r="C334" s="458" t="s">
        <v>775</v>
      </c>
      <c r="D334" s="464">
        <v>7252.88</v>
      </c>
      <c r="E334" s="464">
        <v>0</v>
      </c>
      <c r="F334" s="464">
        <v>7252.88</v>
      </c>
      <c r="G334" s="464">
        <v>0</v>
      </c>
      <c r="H334" s="464">
        <v>7252.88</v>
      </c>
      <c r="I334" s="465">
        <v>0</v>
      </c>
    </row>
    <row r="335" spans="1:10">
      <c r="A335" s="458" t="s">
        <v>1534</v>
      </c>
      <c r="B335" s="458" t="s">
        <v>1535</v>
      </c>
      <c r="C335" s="458" t="s">
        <v>775</v>
      </c>
      <c r="D335" s="464">
        <v>38217.300000000003</v>
      </c>
      <c r="E335" s="464">
        <v>0</v>
      </c>
      <c r="F335" s="464">
        <v>38217.300000000003</v>
      </c>
      <c r="G335" s="464">
        <v>0</v>
      </c>
      <c r="H335" s="464">
        <v>38217.300000000003</v>
      </c>
      <c r="I335" s="465">
        <v>0</v>
      </c>
    </row>
    <row r="336" spans="1:10">
      <c r="A336" s="458" t="s">
        <v>1536</v>
      </c>
      <c r="B336" s="458" t="s">
        <v>1537</v>
      </c>
      <c r="C336" s="458" t="s">
        <v>775</v>
      </c>
      <c r="D336" s="464">
        <v>71426.600000000006</v>
      </c>
      <c r="E336" s="464">
        <v>0</v>
      </c>
      <c r="F336" s="464">
        <v>71426.600000000006</v>
      </c>
      <c r="G336" s="464">
        <v>0</v>
      </c>
      <c r="H336" s="464">
        <v>71426.600000000006</v>
      </c>
      <c r="I336" s="465">
        <v>0</v>
      </c>
    </row>
    <row r="337" spans="1:10">
      <c r="A337" s="458" t="s">
        <v>1538</v>
      </c>
      <c r="B337" s="458" t="s">
        <v>1539</v>
      </c>
      <c r="C337" s="458" t="s">
        <v>775</v>
      </c>
      <c r="D337" s="464">
        <v>17910.189999999999</v>
      </c>
      <c r="E337" s="464">
        <v>0</v>
      </c>
      <c r="F337" s="464">
        <v>17910.189999999999</v>
      </c>
      <c r="G337" s="464">
        <v>0</v>
      </c>
      <c r="H337" s="464">
        <v>17910.189999999999</v>
      </c>
      <c r="I337" s="465">
        <v>0</v>
      </c>
    </row>
    <row r="338" spans="1:10" s="469" customFormat="1">
      <c r="A338" s="468" t="s">
        <v>1540</v>
      </c>
      <c r="B338" s="468" t="s">
        <v>1340</v>
      </c>
      <c r="C338" s="468" t="s">
        <v>775</v>
      </c>
      <c r="D338" s="464">
        <v>133220</v>
      </c>
      <c r="E338" s="464">
        <v>0</v>
      </c>
      <c r="F338" s="464">
        <v>133220</v>
      </c>
      <c r="G338" s="464">
        <v>0</v>
      </c>
      <c r="H338" s="464">
        <v>133220</v>
      </c>
      <c r="I338" s="465">
        <v>0</v>
      </c>
      <c r="J338" s="469" t="s">
        <v>714</v>
      </c>
    </row>
    <row r="339" spans="1:10">
      <c r="A339" s="458" t="s">
        <v>1341</v>
      </c>
      <c r="B339" s="458" t="s">
        <v>1342</v>
      </c>
      <c r="C339" s="458" t="s">
        <v>776</v>
      </c>
      <c r="D339" s="464">
        <v>0</v>
      </c>
      <c r="E339" s="464">
        <v>0</v>
      </c>
      <c r="F339" s="464">
        <v>0</v>
      </c>
      <c r="G339" s="464">
        <v>0</v>
      </c>
      <c r="H339" s="464">
        <v>0</v>
      </c>
      <c r="I339" s="465">
        <v>4125607</v>
      </c>
    </row>
    <row r="340" spans="1:10">
      <c r="A340" s="458" t="s">
        <v>1343</v>
      </c>
      <c r="B340" s="458" t="s">
        <v>1344</v>
      </c>
      <c r="C340" s="458" t="s">
        <v>776</v>
      </c>
      <c r="D340" s="464">
        <v>0</v>
      </c>
      <c r="E340" s="464">
        <v>0</v>
      </c>
      <c r="F340" s="464">
        <v>0</v>
      </c>
      <c r="G340" s="464">
        <v>0</v>
      </c>
      <c r="H340" s="464">
        <v>0</v>
      </c>
      <c r="I340" s="465">
        <v>53132.23</v>
      </c>
    </row>
    <row r="341" spans="1:10">
      <c r="A341" s="458" t="s">
        <v>1345</v>
      </c>
      <c r="B341" s="458" t="s">
        <v>1346</v>
      </c>
      <c r="C341" s="458" t="s">
        <v>776</v>
      </c>
      <c r="D341" s="464">
        <v>0</v>
      </c>
      <c r="E341" s="464">
        <v>0</v>
      </c>
      <c r="F341" s="464">
        <v>0</v>
      </c>
      <c r="G341" s="464">
        <v>0</v>
      </c>
      <c r="H341" s="464">
        <v>0</v>
      </c>
      <c r="I341" s="465">
        <v>10674</v>
      </c>
    </row>
    <row r="342" spans="1:10">
      <c r="A342" s="458" t="s">
        <v>1347</v>
      </c>
      <c r="B342" s="458" t="s">
        <v>1348</v>
      </c>
      <c r="C342" s="458" t="s">
        <v>776</v>
      </c>
      <c r="D342" s="464">
        <v>0</v>
      </c>
      <c r="E342" s="464">
        <v>0</v>
      </c>
      <c r="F342" s="464">
        <v>0</v>
      </c>
      <c r="G342" s="464">
        <v>0</v>
      </c>
      <c r="H342" s="464">
        <v>0</v>
      </c>
      <c r="I342" s="465">
        <v>132031.73000000001</v>
      </c>
    </row>
    <row r="343" spans="1:10">
      <c r="A343" s="458" t="s">
        <v>1349</v>
      </c>
      <c r="B343" s="458" t="s">
        <v>1350</v>
      </c>
      <c r="C343" s="458" t="s">
        <v>776</v>
      </c>
      <c r="D343" s="464">
        <v>0</v>
      </c>
      <c r="E343" s="464">
        <v>0</v>
      </c>
      <c r="F343" s="464">
        <v>0</v>
      </c>
      <c r="G343" s="464">
        <v>0</v>
      </c>
      <c r="H343" s="464">
        <v>0</v>
      </c>
      <c r="I343" s="465">
        <v>336334.36</v>
      </c>
    </row>
    <row r="344" spans="1:10">
      <c r="A344" s="458" t="s">
        <v>1351</v>
      </c>
      <c r="B344" s="458" t="s">
        <v>1352</v>
      </c>
      <c r="C344" s="458" t="s">
        <v>776</v>
      </c>
      <c r="D344" s="464">
        <v>0</v>
      </c>
      <c r="E344" s="464">
        <v>0</v>
      </c>
      <c r="F344" s="464">
        <v>0</v>
      </c>
      <c r="G344" s="464">
        <v>0</v>
      </c>
      <c r="H344" s="464">
        <v>0</v>
      </c>
      <c r="I344" s="465">
        <v>10664.64</v>
      </c>
    </row>
    <row r="345" spans="1:10">
      <c r="A345" s="458" t="s">
        <v>1353</v>
      </c>
      <c r="B345" s="458" t="s">
        <v>1354</v>
      </c>
      <c r="C345" s="458" t="s">
        <v>776</v>
      </c>
      <c r="D345" s="464">
        <v>0</v>
      </c>
      <c r="E345" s="464">
        <v>0</v>
      </c>
      <c r="F345" s="464">
        <v>0</v>
      </c>
      <c r="G345" s="464">
        <v>0</v>
      </c>
      <c r="H345" s="464">
        <v>0</v>
      </c>
      <c r="I345" s="465">
        <v>171199.01</v>
      </c>
    </row>
    <row r="346" spans="1:10">
      <c r="A346" s="458" t="s">
        <v>1355</v>
      </c>
      <c r="B346" s="458" t="s">
        <v>1356</v>
      </c>
      <c r="C346" s="458" t="s">
        <v>776</v>
      </c>
      <c r="D346" s="464">
        <v>0</v>
      </c>
      <c r="E346" s="464">
        <v>0</v>
      </c>
      <c r="F346" s="464">
        <v>0</v>
      </c>
      <c r="G346" s="464">
        <v>0</v>
      </c>
      <c r="H346" s="464">
        <v>0</v>
      </c>
      <c r="I346" s="465">
        <v>1392</v>
      </c>
    </row>
    <row r="347" spans="1:10">
      <c r="A347" s="458" t="s">
        <v>1357</v>
      </c>
      <c r="B347" s="458" t="s">
        <v>1358</v>
      </c>
      <c r="C347" s="458" t="s">
        <v>776</v>
      </c>
      <c r="D347" s="464">
        <v>0</v>
      </c>
      <c r="E347" s="464">
        <v>0</v>
      </c>
      <c r="F347" s="464">
        <v>0</v>
      </c>
      <c r="G347" s="464">
        <v>0</v>
      </c>
      <c r="H347" s="464">
        <v>0</v>
      </c>
      <c r="I347" s="465">
        <v>3771128.4</v>
      </c>
    </row>
    <row r="348" spans="1:10">
      <c r="A348" s="458" t="s">
        <v>1359</v>
      </c>
      <c r="B348" s="458" t="s">
        <v>1360</v>
      </c>
      <c r="C348" s="458" t="s">
        <v>776</v>
      </c>
      <c r="D348" s="464">
        <v>0</v>
      </c>
      <c r="E348" s="464">
        <v>0</v>
      </c>
      <c r="F348" s="464">
        <v>0</v>
      </c>
      <c r="G348" s="464">
        <v>0</v>
      </c>
      <c r="H348" s="464">
        <v>0</v>
      </c>
      <c r="I348" s="465">
        <v>411788.76</v>
      </c>
    </row>
    <row r="349" spans="1:10">
      <c r="A349" s="458" t="s">
        <v>1361</v>
      </c>
      <c r="B349" s="458" t="s">
        <v>1362</v>
      </c>
      <c r="C349" s="458" t="s">
        <v>776</v>
      </c>
      <c r="D349" s="464">
        <v>0</v>
      </c>
      <c r="E349" s="464">
        <v>0</v>
      </c>
      <c r="F349" s="464">
        <v>0</v>
      </c>
      <c r="G349" s="464">
        <v>0</v>
      </c>
      <c r="H349" s="464">
        <v>0</v>
      </c>
      <c r="I349" s="465">
        <v>41438.22</v>
      </c>
    </row>
    <row r="350" spans="1:10">
      <c r="A350" s="458" t="s">
        <v>1363</v>
      </c>
      <c r="B350" s="458" t="s">
        <v>1364</v>
      </c>
      <c r="C350" s="458" t="s">
        <v>776</v>
      </c>
      <c r="D350" s="464">
        <v>0</v>
      </c>
      <c r="E350" s="464">
        <v>0</v>
      </c>
      <c r="F350" s="464">
        <v>0</v>
      </c>
      <c r="G350" s="464">
        <v>0</v>
      </c>
      <c r="H350" s="464">
        <v>0</v>
      </c>
      <c r="I350" s="465">
        <v>8959</v>
      </c>
    </row>
    <row r="351" spans="1:10">
      <c r="A351" s="458" t="s">
        <v>1365</v>
      </c>
      <c r="B351" s="458" t="s">
        <v>1366</v>
      </c>
      <c r="C351" s="458" t="s">
        <v>776</v>
      </c>
      <c r="D351" s="464">
        <v>0</v>
      </c>
      <c r="E351" s="464">
        <v>0</v>
      </c>
      <c r="F351" s="464">
        <v>0</v>
      </c>
      <c r="G351" s="464">
        <v>0</v>
      </c>
      <c r="H351" s="464">
        <v>0</v>
      </c>
      <c r="I351" s="465">
        <v>64723.73</v>
      </c>
    </row>
    <row r="352" spans="1:10">
      <c r="A352" s="458" t="s">
        <v>1367</v>
      </c>
      <c r="B352" s="458" t="s">
        <v>1368</v>
      </c>
      <c r="C352" s="458" t="s">
        <v>776</v>
      </c>
      <c r="D352" s="464">
        <v>0</v>
      </c>
      <c r="E352" s="464">
        <v>0</v>
      </c>
      <c r="F352" s="464">
        <v>0</v>
      </c>
      <c r="G352" s="464">
        <v>0</v>
      </c>
      <c r="H352" s="464">
        <v>0</v>
      </c>
      <c r="I352" s="465">
        <v>190865.5</v>
      </c>
    </row>
    <row r="353" spans="1:9">
      <c r="A353" s="458" t="s">
        <v>1369</v>
      </c>
      <c r="B353" s="458" t="s">
        <v>1370</v>
      </c>
      <c r="C353" s="458" t="s">
        <v>776</v>
      </c>
      <c r="D353" s="464">
        <v>0</v>
      </c>
      <c r="E353" s="464">
        <v>0</v>
      </c>
      <c r="F353" s="464">
        <v>0</v>
      </c>
      <c r="G353" s="464">
        <v>0</v>
      </c>
      <c r="H353" s="464">
        <v>0</v>
      </c>
      <c r="I353" s="465">
        <v>1187.5999999999999</v>
      </c>
    </row>
    <row r="354" spans="1:9">
      <c r="A354" s="458" t="s">
        <v>1371</v>
      </c>
      <c r="B354" s="458" t="s">
        <v>1372</v>
      </c>
      <c r="C354" s="458" t="s">
        <v>776</v>
      </c>
      <c r="D354" s="464">
        <v>0</v>
      </c>
      <c r="E354" s="464">
        <v>0</v>
      </c>
      <c r="F354" s="464">
        <v>0</v>
      </c>
      <c r="G354" s="464">
        <v>0</v>
      </c>
      <c r="H354" s="464">
        <v>0</v>
      </c>
      <c r="I354" s="465">
        <v>8299.7999999999993</v>
      </c>
    </row>
    <row r="355" spans="1:9">
      <c r="A355" s="458" t="s">
        <v>1373</v>
      </c>
      <c r="B355" s="458" t="s">
        <v>1374</v>
      </c>
      <c r="C355" s="458" t="s">
        <v>776</v>
      </c>
      <c r="D355" s="464">
        <v>0</v>
      </c>
      <c r="E355" s="464">
        <v>0</v>
      </c>
      <c r="F355" s="464">
        <v>0</v>
      </c>
      <c r="G355" s="464">
        <v>0</v>
      </c>
      <c r="H355" s="464">
        <v>0</v>
      </c>
      <c r="I355" s="465">
        <v>331572.78000000003</v>
      </c>
    </row>
    <row r="356" spans="1:9">
      <c r="A356" s="458" t="s">
        <v>1375</v>
      </c>
      <c r="B356" s="458" t="s">
        <v>1376</v>
      </c>
      <c r="C356" s="458" t="s">
        <v>776</v>
      </c>
      <c r="D356" s="464">
        <v>0</v>
      </c>
      <c r="E356" s="464">
        <v>0</v>
      </c>
      <c r="F356" s="464">
        <v>0</v>
      </c>
      <c r="G356" s="464">
        <v>0</v>
      </c>
      <c r="H356" s="464">
        <v>0</v>
      </c>
      <c r="I356" s="465">
        <v>45705.67</v>
      </c>
    </row>
    <row r="357" spans="1:9">
      <c r="A357" s="458" t="s">
        <v>1377</v>
      </c>
      <c r="B357" s="458" t="s">
        <v>1378</v>
      </c>
      <c r="C357" s="458" t="s">
        <v>776</v>
      </c>
      <c r="D357" s="464">
        <v>0</v>
      </c>
      <c r="E357" s="464">
        <v>0</v>
      </c>
      <c r="F357" s="464">
        <v>0</v>
      </c>
      <c r="G357" s="464">
        <v>0</v>
      </c>
      <c r="H357" s="464">
        <v>0</v>
      </c>
      <c r="I357" s="465">
        <v>-7.0000000000000007E-2</v>
      </c>
    </row>
    <row r="358" spans="1:9">
      <c r="A358" s="458" t="s">
        <v>1379</v>
      </c>
      <c r="B358" s="458" t="s">
        <v>1380</v>
      </c>
      <c r="C358" s="458" t="s">
        <v>776</v>
      </c>
      <c r="D358" s="464">
        <v>0</v>
      </c>
      <c r="E358" s="464">
        <v>0</v>
      </c>
      <c r="F358" s="464">
        <v>0</v>
      </c>
      <c r="G358" s="464">
        <v>0</v>
      </c>
      <c r="H358" s="464">
        <v>0</v>
      </c>
      <c r="I358" s="465">
        <v>173980.73</v>
      </c>
    </row>
    <row r="359" spans="1:9">
      <c r="A359" s="458" t="s">
        <v>1381</v>
      </c>
      <c r="B359" s="458" t="s">
        <v>1382</v>
      </c>
      <c r="C359" s="458" t="s">
        <v>776</v>
      </c>
      <c r="D359" s="464">
        <v>0</v>
      </c>
      <c r="E359" s="464">
        <v>0</v>
      </c>
      <c r="F359" s="464">
        <v>0</v>
      </c>
      <c r="G359" s="464">
        <v>0</v>
      </c>
      <c r="H359" s="464">
        <v>0</v>
      </c>
      <c r="I359" s="465">
        <v>133913.1</v>
      </c>
    </row>
    <row r="360" spans="1:9">
      <c r="A360" s="458" t="s">
        <v>1383</v>
      </c>
      <c r="B360" s="458" t="s">
        <v>1384</v>
      </c>
      <c r="C360" s="458" t="s">
        <v>776</v>
      </c>
      <c r="D360" s="464">
        <v>0</v>
      </c>
      <c r="E360" s="464">
        <v>0</v>
      </c>
      <c r="F360" s="464">
        <v>0</v>
      </c>
      <c r="G360" s="464">
        <v>0</v>
      </c>
      <c r="H360" s="464">
        <v>0</v>
      </c>
      <c r="I360" s="465">
        <v>19260</v>
      </c>
    </row>
    <row r="361" spans="1:9">
      <c r="A361" s="458" t="s">
        <v>1385</v>
      </c>
      <c r="B361" s="458" t="s">
        <v>1386</v>
      </c>
      <c r="C361" s="458" t="s">
        <v>776</v>
      </c>
      <c r="D361" s="464">
        <v>0</v>
      </c>
      <c r="E361" s="464">
        <v>0</v>
      </c>
      <c r="F361" s="464">
        <v>0</v>
      </c>
      <c r="G361" s="464">
        <v>0</v>
      </c>
      <c r="H361" s="464">
        <v>0</v>
      </c>
      <c r="I361" s="465">
        <v>67528</v>
      </c>
    </row>
    <row r="362" spans="1:9">
      <c r="A362" s="458" t="s">
        <v>1387</v>
      </c>
      <c r="B362" s="458" t="s">
        <v>1388</v>
      </c>
      <c r="C362" s="458" t="s">
        <v>776</v>
      </c>
      <c r="D362" s="464">
        <v>0</v>
      </c>
      <c r="E362" s="464">
        <v>0</v>
      </c>
      <c r="F362" s="464">
        <v>0</v>
      </c>
      <c r="G362" s="464">
        <v>0</v>
      </c>
      <c r="H362" s="464">
        <v>0</v>
      </c>
      <c r="I362" s="465">
        <v>1285194.3400000001</v>
      </c>
    </row>
    <row r="363" spans="1:9">
      <c r="A363" s="458" t="s">
        <v>1389</v>
      </c>
      <c r="B363" s="458" t="s">
        <v>1390</v>
      </c>
      <c r="C363" s="458" t="s">
        <v>776</v>
      </c>
      <c r="D363" s="464">
        <v>0</v>
      </c>
      <c r="E363" s="464">
        <v>0</v>
      </c>
      <c r="F363" s="464">
        <v>0</v>
      </c>
      <c r="G363" s="464">
        <v>0</v>
      </c>
      <c r="H363" s="464">
        <v>0</v>
      </c>
      <c r="I363" s="465">
        <v>5223443.51</v>
      </c>
    </row>
    <row r="364" spans="1:9">
      <c r="A364" s="458" t="s">
        <v>1391</v>
      </c>
      <c r="B364" s="458" t="s">
        <v>1392</v>
      </c>
      <c r="C364" s="458" t="s">
        <v>776</v>
      </c>
      <c r="D364" s="464">
        <v>0</v>
      </c>
      <c r="E364" s="464">
        <v>0</v>
      </c>
      <c r="F364" s="464">
        <v>0</v>
      </c>
      <c r="G364" s="464">
        <v>0</v>
      </c>
      <c r="H364" s="464">
        <v>0</v>
      </c>
      <c r="I364" s="465">
        <v>12648263.98</v>
      </c>
    </row>
    <row r="365" spans="1:9">
      <c r="A365" s="458" t="s">
        <v>1393</v>
      </c>
      <c r="B365" s="458" t="s">
        <v>1394</v>
      </c>
      <c r="C365" s="458" t="s">
        <v>776</v>
      </c>
      <c r="D365" s="464">
        <v>0</v>
      </c>
      <c r="E365" s="464">
        <v>0</v>
      </c>
      <c r="F365" s="464">
        <v>0</v>
      </c>
      <c r="G365" s="464">
        <v>0</v>
      </c>
      <c r="H365" s="464">
        <v>0</v>
      </c>
      <c r="I365" s="465">
        <v>735016.3</v>
      </c>
    </row>
    <row r="366" spans="1:9">
      <c r="A366" s="458" t="s">
        <v>1395</v>
      </c>
      <c r="B366" s="458" t="s">
        <v>1396</v>
      </c>
      <c r="C366" s="458" t="s">
        <v>776</v>
      </c>
      <c r="D366" s="464">
        <v>0</v>
      </c>
      <c r="E366" s="464">
        <v>0</v>
      </c>
      <c r="F366" s="464">
        <v>0</v>
      </c>
      <c r="G366" s="464">
        <v>0</v>
      </c>
      <c r="H366" s="464">
        <v>0</v>
      </c>
      <c r="I366" s="465">
        <v>7426736.4000000004</v>
      </c>
    </row>
    <row r="367" spans="1:9">
      <c r="A367" s="458" t="s">
        <v>1397</v>
      </c>
      <c r="B367" s="458" t="s">
        <v>1398</v>
      </c>
      <c r="C367" s="458" t="s">
        <v>776</v>
      </c>
      <c r="D367" s="464">
        <v>0</v>
      </c>
      <c r="E367" s="464">
        <v>0</v>
      </c>
      <c r="F367" s="464">
        <v>0</v>
      </c>
      <c r="G367" s="464">
        <v>0</v>
      </c>
      <c r="H367" s="464">
        <v>0</v>
      </c>
      <c r="I367" s="465">
        <v>2295129.79</v>
      </c>
    </row>
    <row r="368" spans="1:9">
      <c r="A368" s="458" t="s">
        <v>1300</v>
      </c>
      <c r="B368" s="458" t="s">
        <v>1301</v>
      </c>
      <c r="C368" s="458" t="s">
        <v>776</v>
      </c>
      <c r="D368" s="464">
        <v>0</v>
      </c>
      <c r="E368" s="464">
        <v>0</v>
      </c>
      <c r="F368" s="464">
        <v>0</v>
      </c>
      <c r="G368" s="464">
        <v>0</v>
      </c>
      <c r="H368" s="464">
        <v>0</v>
      </c>
      <c r="I368" s="465">
        <v>13808924.630000001</v>
      </c>
    </row>
    <row r="369" spans="1:9">
      <c r="A369" s="458" t="s">
        <v>1399</v>
      </c>
      <c r="B369" s="458" t="s">
        <v>1400</v>
      </c>
      <c r="C369" s="458" t="s">
        <v>776</v>
      </c>
      <c r="D369" s="464">
        <v>0</v>
      </c>
      <c r="E369" s="464">
        <v>0</v>
      </c>
      <c r="F369" s="464">
        <v>0</v>
      </c>
      <c r="G369" s="464">
        <v>0</v>
      </c>
      <c r="H369" s="464">
        <v>0</v>
      </c>
      <c r="I369" s="465">
        <v>3516481.47</v>
      </c>
    </row>
    <row r="370" spans="1:9">
      <c r="A370" s="458" t="s">
        <v>1401</v>
      </c>
      <c r="B370" s="458" t="s">
        <v>1402</v>
      </c>
      <c r="C370" s="458" t="s">
        <v>776</v>
      </c>
      <c r="D370" s="464">
        <v>0</v>
      </c>
      <c r="E370" s="464">
        <v>0</v>
      </c>
      <c r="F370" s="464">
        <v>0</v>
      </c>
      <c r="G370" s="464">
        <v>0</v>
      </c>
      <c r="H370" s="464">
        <v>0</v>
      </c>
      <c r="I370" s="465">
        <v>0</v>
      </c>
    </row>
    <row r="371" spans="1:9">
      <c r="A371" s="458" t="s">
        <v>1403</v>
      </c>
      <c r="B371" s="458" t="s">
        <v>1404</v>
      </c>
      <c r="C371" s="458" t="s">
        <v>776</v>
      </c>
      <c r="D371" s="464">
        <v>0</v>
      </c>
      <c r="E371" s="464">
        <v>0</v>
      </c>
      <c r="F371" s="464">
        <v>0</v>
      </c>
      <c r="G371" s="464">
        <v>0</v>
      </c>
      <c r="H371" s="464">
        <v>0</v>
      </c>
      <c r="I371" s="465">
        <v>0</v>
      </c>
    </row>
    <row r="372" spans="1:9">
      <c r="A372" s="458" t="s">
        <v>1405</v>
      </c>
      <c r="B372" s="458" t="s">
        <v>1406</v>
      </c>
      <c r="C372" s="458" t="s">
        <v>776</v>
      </c>
      <c r="D372" s="464">
        <v>0</v>
      </c>
      <c r="E372" s="464">
        <v>0</v>
      </c>
      <c r="F372" s="464">
        <v>0</v>
      </c>
      <c r="G372" s="464">
        <v>0</v>
      </c>
      <c r="H372" s="464">
        <v>0</v>
      </c>
      <c r="I372" s="465">
        <v>0</v>
      </c>
    </row>
    <row r="373" spans="1:9">
      <c r="A373" s="458" t="s">
        <v>1407</v>
      </c>
      <c r="B373" s="458" t="s">
        <v>1408</v>
      </c>
      <c r="C373" s="458" t="s">
        <v>776</v>
      </c>
      <c r="D373" s="464">
        <v>0</v>
      </c>
      <c r="E373" s="464">
        <v>0</v>
      </c>
      <c r="F373" s="464">
        <v>0</v>
      </c>
      <c r="G373" s="464">
        <v>0</v>
      </c>
      <c r="H373" s="464">
        <v>0</v>
      </c>
      <c r="I373" s="465">
        <v>61356.05</v>
      </c>
    </row>
    <row r="374" spans="1:9">
      <c r="A374" s="458" t="s">
        <v>1409</v>
      </c>
      <c r="B374" s="458" t="s">
        <v>1410</v>
      </c>
      <c r="C374" s="458" t="s">
        <v>776</v>
      </c>
      <c r="D374" s="464">
        <v>0</v>
      </c>
      <c r="E374" s="464">
        <v>0</v>
      </c>
      <c r="F374" s="464">
        <v>0</v>
      </c>
      <c r="G374" s="464">
        <v>0</v>
      </c>
      <c r="H374" s="464">
        <v>0</v>
      </c>
      <c r="I374" s="465">
        <v>60000</v>
      </c>
    </row>
    <row r="375" spans="1:9">
      <c r="A375" s="458" t="s">
        <v>1411</v>
      </c>
      <c r="B375" s="458" t="s">
        <v>1412</v>
      </c>
      <c r="C375" s="458" t="s">
        <v>776</v>
      </c>
      <c r="D375" s="464">
        <v>0</v>
      </c>
      <c r="E375" s="464">
        <v>0</v>
      </c>
      <c r="F375" s="464">
        <v>0</v>
      </c>
      <c r="G375" s="464">
        <v>0</v>
      </c>
      <c r="H375" s="464">
        <v>0</v>
      </c>
      <c r="I375" s="465">
        <v>100146.05</v>
      </c>
    </row>
    <row r="376" spans="1:9">
      <c r="A376" s="458" t="s">
        <v>1413</v>
      </c>
      <c r="B376" s="458" t="s">
        <v>1414</v>
      </c>
      <c r="C376" s="458" t="s">
        <v>776</v>
      </c>
      <c r="D376" s="464">
        <v>0</v>
      </c>
      <c r="E376" s="464">
        <v>0</v>
      </c>
      <c r="F376" s="464">
        <v>0</v>
      </c>
      <c r="G376" s="464">
        <v>0</v>
      </c>
      <c r="H376" s="464">
        <v>0</v>
      </c>
      <c r="I376" s="465">
        <v>72361.5</v>
      </c>
    </row>
    <row r="377" spans="1:9">
      <c r="A377" s="458" t="s">
        <v>1415</v>
      </c>
      <c r="B377" s="458" t="s">
        <v>1416</v>
      </c>
      <c r="C377" s="458" t="s">
        <v>776</v>
      </c>
      <c r="D377" s="464">
        <v>0</v>
      </c>
      <c r="E377" s="464">
        <v>0</v>
      </c>
      <c r="F377" s="464">
        <v>0</v>
      </c>
      <c r="G377" s="464">
        <v>0</v>
      </c>
      <c r="H377" s="464">
        <v>0</v>
      </c>
      <c r="I377" s="465">
        <v>49627.5</v>
      </c>
    </row>
    <row r="378" spans="1:9">
      <c r="A378" s="458" t="s">
        <v>1417</v>
      </c>
      <c r="B378" s="458" t="s">
        <v>1418</v>
      </c>
      <c r="C378" s="458" t="s">
        <v>776</v>
      </c>
      <c r="D378" s="464">
        <v>0</v>
      </c>
      <c r="E378" s="464">
        <v>0</v>
      </c>
      <c r="F378" s="464">
        <v>0</v>
      </c>
      <c r="G378" s="464">
        <v>0</v>
      </c>
      <c r="H378" s="464">
        <v>0</v>
      </c>
      <c r="I378" s="465">
        <v>0</v>
      </c>
    </row>
    <row r="379" spans="1:9">
      <c r="A379" s="458" t="s">
        <v>1419</v>
      </c>
      <c r="B379" s="458" t="s">
        <v>1420</v>
      </c>
      <c r="C379" s="458" t="s">
        <v>776</v>
      </c>
      <c r="D379" s="464">
        <v>0</v>
      </c>
      <c r="E379" s="464">
        <v>0</v>
      </c>
      <c r="F379" s="464">
        <v>0</v>
      </c>
      <c r="G379" s="464">
        <v>0</v>
      </c>
      <c r="H379" s="464">
        <v>0</v>
      </c>
      <c r="I379" s="465">
        <v>8441</v>
      </c>
    </row>
    <row r="380" spans="1:9">
      <c r="A380" s="458" t="s">
        <v>1421</v>
      </c>
      <c r="B380" s="458" t="s">
        <v>1422</v>
      </c>
      <c r="C380" s="458" t="s">
        <v>776</v>
      </c>
      <c r="D380" s="464">
        <v>0</v>
      </c>
      <c r="E380" s="464">
        <v>0</v>
      </c>
      <c r="F380" s="464">
        <v>0</v>
      </c>
      <c r="G380" s="464">
        <v>0</v>
      </c>
      <c r="H380" s="464">
        <v>0</v>
      </c>
      <c r="I380" s="465">
        <v>30556.5</v>
      </c>
    </row>
    <row r="381" spans="1:9">
      <c r="A381" s="458" t="s">
        <v>1423</v>
      </c>
      <c r="B381" s="458" t="s">
        <v>1424</v>
      </c>
      <c r="C381" s="458" t="s">
        <v>776</v>
      </c>
      <c r="D381" s="464">
        <v>0</v>
      </c>
      <c r="E381" s="464">
        <v>0</v>
      </c>
      <c r="F381" s="464">
        <v>0</v>
      </c>
      <c r="G381" s="464">
        <v>0</v>
      </c>
      <c r="H381" s="464">
        <v>0</v>
      </c>
      <c r="I381" s="465">
        <v>11238</v>
      </c>
    </row>
    <row r="382" spans="1:9">
      <c r="A382" s="458" t="s">
        <v>1425</v>
      </c>
      <c r="B382" s="458" t="s">
        <v>1426</v>
      </c>
      <c r="C382" s="458" t="s">
        <v>776</v>
      </c>
      <c r="D382" s="464">
        <v>0</v>
      </c>
      <c r="E382" s="464">
        <v>0</v>
      </c>
      <c r="F382" s="464">
        <v>0</v>
      </c>
      <c r="G382" s="464">
        <v>0</v>
      </c>
      <c r="H382" s="464">
        <v>0</v>
      </c>
      <c r="I382" s="465">
        <v>6350809.5</v>
      </c>
    </row>
    <row r="383" spans="1:9">
      <c r="A383" s="458" t="s">
        <v>1427</v>
      </c>
      <c r="B383" s="458" t="s">
        <v>1428</v>
      </c>
      <c r="C383" s="458" t="s">
        <v>776</v>
      </c>
      <c r="D383" s="464">
        <v>0</v>
      </c>
      <c r="E383" s="464">
        <v>0</v>
      </c>
      <c r="F383" s="464">
        <v>0</v>
      </c>
      <c r="G383" s="464">
        <v>0</v>
      </c>
      <c r="H383" s="464">
        <v>0</v>
      </c>
      <c r="I383" s="465">
        <v>85953.89</v>
      </c>
    </row>
    <row r="384" spans="1:9">
      <c r="A384" s="458" t="s">
        <v>1429</v>
      </c>
      <c r="B384" s="458" t="s">
        <v>1430</v>
      </c>
      <c r="C384" s="458" t="s">
        <v>776</v>
      </c>
      <c r="D384" s="464">
        <v>0</v>
      </c>
      <c r="E384" s="464">
        <v>0</v>
      </c>
      <c r="F384" s="464">
        <v>0</v>
      </c>
      <c r="G384" s="464">
        <v>0</v>
      </c>
      <c r="H384" s="464">
        <v>0</v>
      </c>
      <c r="I384" s="465">
        <v>244288</v>
      </c>
    </row>
    <row r="385" spans="1:9">
      <c r="A385" s="458" t="s">
        <v>1431</v>
      </c>
      <c r="B385" s="458" t="s">
        <v>1432</v>
      </c>
      <c r="C385" s="458" t="s">
        <v>776</v>
      </c>
      <c r="D385" s="464">
        <v>0</v>
      </c>
      <c r="E385" s="464">
        <v>0</v>
      </c>
      <c r="F385" s="464">
        <v>0</v>
      </c>
      <c r="G385" s="464">
        <v>0</v>
      </c>
      <c r="H385" s="464">
        <v>0</v>
      </c>
      <c r="I385" s="465">
        <v>239243.95</v>
      </c>
    </row>
    <row r="386" spans="1:9">
      <c r="A386" s="458" t="s">
        <v>1433</v>
      </c>
      <c r="B386" s="458" t="s">
        <v>1434</v>
      </c>
      <c r="C386" s="458" t="s">
        <v>776</v>
      </c>
      <c r="D386" s="464">
        <v>0</v>
      </c>
      <c r="E386" s="464">
        <v>0</v>
      </c>
      <c r="F386" s="464">
        <v>0</v>
      </c>
      <c r="G386" s="464">
        <v>0</v>
      </c>
      <c r="H386" s="464">
        <v>0</v>
      </c>
      <c r="I386" s="465">
        <v>147018.85</v>
      </c>
    </row>
    <row r="387" spans="1:9">
      <c r="A387" s="458" t="s">
        <v>1435</v>
      </c>
      <c r="B387" s="458" t="s">
        <v>1436</v>
      </c>
      <c r="C387" s="458" t="s">
        <v>776</v>
      </c>
      <c r="D387" s="464">
        <v>0</v>
      </c>
      <c r="E387" s="464">
        <v>0</v>
      </c>
      <c r="F387" s="464">
        <v>0</v>
      </c>
      <c r="G387" s="464">
        <v>0</v>
      </c>
      <c r="H387" s="464">
        <v>0</v>
      </c>
      <c r="I387" s="465">
        <v>43191.55</v>
      </c>
    </row>
    <row r="388" spans="1:9">
      <c r="A388" s="458" t="s">
        <v>1437</v>
      </c>
      <c r="B388" s="458" t="s">
        <v>1438</v>
      </c>
      <c r="C388" s="458" t="s">
        <v>776</v>
      </c>
      <c r="D388" s="464">
        <v>0</v>
      </c>
      <c r="E388" s="464">
        <v>0</v>
      </c>
      <c r="F388" s="464">
        <v>0</v>
      </c>
      <c r="G388" s="464">
        <v>0</v>
      </c>
      <c r="H388" s="464">
        <v>0</v>
      </c>
      <c r="I388" s="465">
        <v>246833.72</v>
      </c>
    </row>
    <row r="389" spans="1:9">
      <c r="A389" s="458" t="s">
        <v>1439</v>
      </c>
      <c r="B389" s="458" t="s">
        <v>1440</v>
      </c>
      <c r="C389" s="458" t="s">
        <v>776</v>
      </c>
      <c r="D389" s="464">
        <v>0</v>
      </c>
      <c r="E389" s="464">
        <v>0</v>
      </c>
      <c r="F389" s="464">
        <v>0</v>
      </c>
      <c r="G389" s="464">
        <v>0</v>
      </c>
      <c r="H389" s="464">
        <v>0</v>
      </c>
      <c r="I389" s="465">
        <v>414329.01</v>
      </c>
    </row>
    <row r="390" spans="1:9">
      <c r="A390" s="458" t="s">
        <v>1441</v>
      </c>
      <c r="B390" s="458" t="s">
        <v>1442</v>
      </c>
      <c r="C390" s="458" t="s">
        <v>776</v>
      </c>
      <c r="D390" s="464">
        <v>0</v>
      </c>
      <c r="E390" s="464">
        <v>0</v>
      </c>
      <c r="F390" s="464">
        <v>0</v>
      </c>
      <c r="G390" s="464">
        <v>0</v>
      </c>
      <c r="H390" s="464">
        <v>0</v>
      </c>
      <c r="I390" s="465">
        <v>364390.01</v>
      </c>
    </row>
    <row r="391" spans="1:9">
      <c r="A391" s="458" t="s">
        <v>1443</v>
      </c>
      <c r="B391" s="458" t="s">
        <v>1444</v>
      </c>
      <c r="C391" s="458" t="s">
        <v>776</v>
      </c>
      <c r="D391" s="464">
        <v>0</v>
      </c>
      <c r="E391" s="464">
        <v>0</v>
      </c>
      <c r="F391" s="464">
        <v>0</v>
      </c>
      <c r="G391" s="464">
        <v>0</v>
      </c>
      <c r="H391" s="464">
        <v>0</v>
      </c>
      <c r="I391" s="465">
        <v>132511.37</v>
      </c>
    </row>
    <row r="392" spans="1:9">
      <c r="A392" s="458" t="s">
        <v>1445</v>
      </c>
      <c r="B392" s="458" t="s">
        <v>1446</v>
      </c>
      <c r="C392" s="458" t="s">
        <v>776</v>
      </c>
      <c r="D392" s="464">
        <v>0</v>
      </c>
      <c r="E392" s="464">
        <v>0</v>
      </c>
      <c r="F392" s="464">
        <v>0</v>
      </c>
      <c r="G392" s="464">
        <v>0</v>
      </c>
      <c r="H392" s="464">
        <v>0</v>
      </c>
      <c r="I392" s="465">
        <v>4740.1000000000004</v>
      </c>
    </row>
    <row r="393" spans="1:9">
      <c r="A393" s="458" t="s">
        <v>1447</v>
      </c>
      <c r="B393" s="458" t="s">
        <v>1448</v>
      </c>
      <c r="C393" s="458" t="s">
        <v>776</v>
      </c>
      <c r="D393" s="464">
        <v>0</v>
      </c>
      <c r="E393" s="464">
        <v>0</v>
      </c>
      <c r="F393" s="464">
        <v>0</v>
      </c>
      <c r="G393" s="464">
        <v>0</v>
      </c>
      <c r="H393" s="464">
        <v>0</v>
      </c>
      <c r="I393" s="465">
        <v>56964.89</v>
      </c>
    </row>
    <row r="394" spans="1:9">
      <c r="A394" s="458" t="s">
        <v>1449</v>
      </c>
      <c r="B394" s="458" t="s">
        <v>1450</v>
      </c>
      <c r="C394" s="458" t="s">
        <v>776</v>
      </c>
      <c r="D394" s="464">
        <v>0</v>
      </c>
      <c r="E394" s="464">
        <v>0</v>
      </c>
      <c r="F394" s="464">
        <v>0</v>
      </c>
      <c r="G394" s="464">
        <v>0</v>
      </c>
      <c r="H394" s="464">
        <v>0</v>
      </c>
      <c r="I394" s="465">
        <v>34709.86</v>
      </c>
    </row>
    <row r="395" spans="1:9">
      <c r="A395" s="458" t="s">
        <v>1451</v>
      </c>
      <c r="B395" s="458" t="s">
        <v>1452</v>
      </c>
      <c r="C395" s="458" t="s">
        <v>776</v>
      </c>
      <c r="D395" s="464">
        <v>0</v>
      </c>
      <c r="E395" s="464">
        <v>0</v>
      </c>
      <c r="F395" s="464">
        <v>0</v>
      </c>
      <c r="G395" s="464">
        <v>0</v>
      </c>
      <c r="H395" s="464">
        <v>0</v>
      </c>
      <c r="I395" s="465">
        <v>49.17</v>
      </c>
    </row>
    <row r="396" spans="1:9">
      <c r="A396" s="458" t="s">
        <v>1453</v>
      </c>
      <c r="B396" s="458" t="s">
        <v>1454</v>
      </c>
      <c r="C396" s="458" t="s">
        <v>776</v>
      </c>
      <c r="D396" s="464">
        <v>0</v>
      </c>
      <c r="E396" s="464">
        <v>0</v>
      </c>
      <c r="F396" s="464">
        <v>0</v>
      </c>
      <c r="G396" s="464">
        <v>0</v>
      </c>
      <c r="H396" s="464">
        <v>0</v>
      </c>
      <c r="I396" s="465">
        <v>19651.78</v>
      </c>
    </row>
    <row r="397" spans="1:9">
      <c r="A397" s="458" t="s">
        <v>1455</v>
      </c>
      <c r="B397" s="458" t="s">
        <v>1456</v>
      </c>
      <c r="C397" s="458" t="s">
        <v>776</v>
      </c>
      <c r="D397" s="464">
        <v>0</v>
      </c>
      <c r="E397" s="464">
        <v>0</v>
      </c>
      <c r="F397" s="464">
        <v>0</v>
      </c>
      <c r="G397" s="464">
        <v>0</v>
      </c>
      <c r="H397" s="464">
        <v>0</v>
      </c>
      <c r="I397" s="465">
        <v>77638.42</v>
      </c>
    </row>
    <row r="398" spans="1:9">
      <c r="A398" s="458" t="s">
        <v>1457</v>
      </c>
      <c r="B398" s="458" t="s">
        <v>1458</v>
      </c>
      <c r="C398" s="458" t="s">
        <v>776</v>
      </c>
      <c r="D398" s="464">
        <v>0</v>
      </c>
      <c r="E398" s="464">
        <v>0</v>
      </c>
      <c r="F398" s="464">
        <v>0</v>
      </c>
      <c r="G398" s="464">
        <v>0</v>
      </c>
      <c r="H398" s="464">
        <v>0</v>
      </c>
      <c r="I398" s="465">
        <v>60085.53</v>
      </c>
    </row>
    <row r="399" spans="1:9">
      <c r="A399" s="458" t="s">
        <v>1221</v>
      </c>
      <c r="B399" s="458" t="s">
        <v>1460</v>
      </c>
      <c r="C399" s="458" t="s">
        <v>776</v>
      </c>
      <c r="D399" s="464">
        <v>0</v>
      </c>
      <c r="E399" s="464">
        <v>0</v>
      </c>
      <c r="F399" s="464">
        <v>0</v>
      </c>
      <c r="G399" s="464">
        <v>0</v>
      </c>
      <c r="H399" s="464">
        <v>0</v>
      </c>
      <c r="I399" s="465">
        <v>0</v>
      </c>
    </row>
    <row r="400" spans="1:9">
      <c r="A400" s="458" t="s">
        <v>1459</v>
      </c>
      <c r="B400" s="458" t="s">
        <v>1460</v>
      </c>
      <c r="C400" s="458" t="s">
        <v>776</v>
      </c>
      <c r="D400" s="464">
        <v>0</v>
      </c>
      <c r="E400" s="464">
        <v>0</v>
      </c>
      <c r="F400" s="464">
        <v>0</v>
      </c>
      <c r="G400" s="464">
        <v>0</v>
      </c>
      <c r="H400" s="464">
        <v>0</v>
      </c>
      <c r="I400" s="465">
        <v>45312.3</v>
      </c>
    </row>
    <row r="401" spans="1:9">
      <c r="A401" s="458" t="s">
        <v>1461</v>
      </c>
      <c r="B401" s="458" t="s">
        <v>1462</v>
      </c>
      <c r="C401" s="458" t="s">
        <v>776</v>
      </c>
      <c r="D401" s="464">
        <v>0</v>
      </c>
      <c r="E401" s="464">
        <v>0</v>
      </c>
      <c r="F401" s="464">
        <v>0</v>
      </c>
      <c r="G401" s="464">
        <v>0</v>
      </c>
      <c r="H401" s="464">
        <v>0</v>
      </c>
      <c r="I401" s="465">
        <v>339353.73</v>
      </c>
    </row>
    <row r="402" spans="1:9">
      <c r="A402" s="458" t="s">
        <v>1463</v>
      </c>
      <c r="B402" s="458" t="s">
        <v>1464</v>
      </c>
      <c r="C402" s="458" t="s">
        <v>776</v>
      </c>
      <c r="D402" s="464">
        <v>0</v>
      </c>
      <c r="E402" s="464">
        <v>0</v>
      </c>
      <c r="F402" s="464">
        <v>0</v>
      </c>
      <c r="G402" s="464">
        <v>0</v>
      </c>
      <c r="H402" s="464">
        <v>0</v>
      </c>
      <c r="I402" s="465">
        <v>247353.09</v>
      </c>
    </row>
    <row r="403" spans="1:9">
      <c r="A403" s="458" t="s">
        <v>1465</v>
      </c>
      <c r="B403" s="458" t="s">
        <v>1466</v>
      </c>
      <c r="C403" s="458" t="s">
        <v>776</v>
      </c>
      <c r="D403" s="464">
        <v>0</v>
      </c>
      <c r="E403" s="464">
        <v>0</v>
      </c>
      <c r="F403" s="464">
        <v>0</v>
      </c>
      <c r="G403" s="464">
        <v>0</v>
      </c>
      <c r="H403" s="464">
        <v>0</v>
      </c>
      <c r="I403" s="465">
        <v>357057</v>
      </c>
    </row>
    <row r="404" spans="1:9">
      <c r="A404" s="458" t="s">
        <v>1467</v>
      </c>
      <c r="B404" s="458" t="s">
        <v>1468</v>
      </c>
      <c r="C404" s="458" t="s">
        <v>776</v>
      </c>
      <c r="D404" s="464">
        <v>0</v>
      </c>
      <c r="E404" s="464">
        <v>0</v>
      </c>
      <c r="F404" s="464">
        <v>0</v>
      </c>
      <c r="G404" s="464">
        <v>0</v>
      </c>
      <c r="H404" s="464">
        <v>0</v>
      </c>
      <c r="I404" s="465">
        <v>77366.600000000006</v>
      </c>
    </row>
    <row r="405" spans="1:9">
      <c r="A405" s="458" t="s">
        <v>1469</v>
      </c>
      <c r="B405" s="458" t="s">
        <v>1470</v>
      </c>
      <c r="C405" s="458" t="s">
        <v>776</v>
      </c>
      <c r="D405" s="464">
        <v>0</v>
      </c>
      <c r="E405" s="464">
        <v>0</v>
      </c>
      <c r="F405" s="464">
        <v>0</v>
      </c>
      <c r="G405" s="464">
        <v>0</v>
      </c>
      <c r="H405" s="464">
        <v>0</v>
      </c>
      <c r="I405" s="465">
        <v>116750.95</v>
      </c>
    </row>
    <row r="406" spans="1:9">
      <c r="A406" s="458" t="s">
        <v>1471</v>
      </c>
      <c r="B406" s="458" t="s">
        <v>1472</v>
      </c>
      <c r="C406" s="458" t="s">
        <v>776</v>
      </c>
      <c r="D406" s="464">
        <v>0</v>
      </c>
      <c r="E406" s="464">
        <v>0</v>
      </c>
      <c r="F406" s="464">
        <v>0</v>
      </c>
      <c r="G406" s="464">
        <v>0</v>
      </c>
      <c r="H406" s="464">
        <v>0</v>
      </c>
      <c r="I406" s="465">
        <v>27883.75</v>
      </c>
    </row>
    <row r="407" spans="1:9">
      <c r="A407" s="458" t="s">
        <v>1473</v>
      </c>
      <c r="B407" s="458" t="s">
        <v>1474</v>
      </c>
      <c r="C407" s="458" t="s">
        <v>776</v>
      </c>
      <c r="D407" s="464">
        <v>0</v>
      </c>
      <c r="E407" s="464">
        <v>0</v>
      </c>
      <c r="F407" s="464">
        <v>0</v>
      </c>
      <c r="G407" s="464">
        <v>0</v>
      </c>
      <c r="H407" s="464">
        <v>0</v>
      </c>
      <c r="I407" s="465">
        <v>0</v>
      </c>
    </row>
    <row r="408" spans="1:9">
      <c r="A408" s="458" t="s">
        <v>1475</v>
      </c>
      <c r="B408" s="458" t="s">
        <v>1476</v>
      </c>
      <c r="C408" s="458" t="s">
        <v>776</v>
      </c>
      <c r="D408" s="464">
        <v>0</v>
      </c>
      <c r="E408" s="464">
        <v>0</v>
      </c>
      <c r="F408" s="464">
        <v>0</v>
      </c>
      <c r="G408" s="464">
        <v>0</v>
      </c>
      <c r="H408" s="464">
        <v>0</v>
      </c>
      <c r="I408" s="465">
        <v>469134.5</v>
      </c>
    </row>
    <row r="409" spans="1:9">
      <c r="A409" s="458" t="s">
        <v>1477</v>
      </c>
      <c r="B409" s="458" t="s">
        <v>1478</v>
      </c>
      <c r="C409" s="458" t="s">
        <v>776</v>
      </c>
      <c r="D409" s="464">
        <v>0</v>
      </c>
      <c r="E409" s="464">
        <v>0</v>
      </c>
      <c r="F409" s="464">
        <v>0</v>
      </c>
      <c r="G409" s="464">
        <v>0</v>
      </c>
      <c r="H409" s="464">
        <v>0</v>
      </c>
      <c r="I409" s="465">
        <v>37450</v>
      </c>
    </row>
    <row r="410" spans="1:9">
      <c r="A410" s="458" t="s">
        <v>1479</v>
      </c>
      <c r="B410" s="458" t="s">
        <v>1480</v>
      </c>
      <c r="C410" s="458" t="s">
        <v>776</v>
      </c>
      <c r="D410" s="464">
        <v>0</v>
      </c>
      <c r="E410" s="464">
        <v>0</v>
      </c>
      <c r="F410" s="464">
        <v>0</v>
      </c>
      <c r="G410" s="464">
        <v>0</v>
      </c>
      <c r="H410" s="464">
        <v>0</v>
      </c>
      <c r="I410" s="465">
        <v>14124843.33</v>
      </c>
    </row>
    <row r="411" spans="1:9">
      <c r="A411" s="458" t="s">
        <v>1481</v>
      </c>
      <c r="B411" s="458" t="s">
        <v>1482</v>
      </c>
      <c r="C411" s="458" t="s">
        <v>776</v>
      </c>
      <c r="D411" s="464">
        <v>0</v>
      </c>
      <c r="E411" s="464">
        <v>0</v>
      </c>
      <c r="F411" s="464">
        <v>0</v>
      </c>
      <c r="G411" s="464">
        <v>0</v>
      </c>
      <c r="H411" s="464">
        <v>0</v>
      </c>
      <c r="I411" s="465">
        <v>285844</v>
      </c>
    </row>
    <row r="412" spans="1:9">
      <c r="A412" s="458" t="s">
        <v>1483</v>
      </c>
      <c r="B412" s="458" t="s">
        <v>1222</v>
      </c>
      <c r="C412" s="458" t="s">
        <v>776</v>
      </c>
      <c r="D412" s="464">
        <v>0</v>
      </c>
      <c r="E412" s="464">
        <v>0</v>
      </c>
      <c r="F412" s="464">
        <v>0</v>
      </c>
      <c r="G412" s="464">
        <v>0</v>
      </c>
      <c r="H412" s="464">
        <v>0</v>
      </c>
      <c r="I412" s="465">
        <v>255000</v>
      </c>
    </row>
    <row r="413" spans="1:9">
      <c r="A413" s="458" t="s">
        <v>1485</v>
      </c>
      <c r="B413" s="458" t="s">
        <v>1486</v>
      </c>
      <c r="C413" s="458" t="s">
        <v>776</v>
      </c>
      <c r="D413" s="464">
        <v>0</v>
      </c>
      <c r="E413" s="464">
        <v>0</v>
      </c>
      <c r="F413" s="464">
        <v>0</v>
      </c>
      <c r="G413" s="464">
        <v>0</v>
      </c>
      <c r="H413" s="464">
        <v>0</v>
      </c>
      <c r="I413" s="465">
        <v>73843.460000000006</v>
      </c>
    </row>
    <row r="414" spans="1:9">
      <c r="A414" s="458" t="s">
        <v>1487</v>
      </c>
      <c r="B414" s="458" t="s">
        <v>1488</v>
      </c>
      <c r="C414" s="458" t="s">
        <v>776</v>
      </c>
      <c r="D414" s="464">
        <v>0</v>
      </c>
      <c r="E414" s="464">
        <v>0</v>
      </c>
      <c r="F414" s="464">
        <v>0</v>
      </c>
      <c r="G414" s="464">
        <v>0</v>
      </c>
      <c r="H414" s="464">
        <v>0</v>
      </c>
      <c r="I414" s="465">
        <v>0</v>
      </c>
    </row>
    <row r="415" spans="1:9">
      <c r="A415" s="458" t="s">
        <v>1489</v>
      </c>
      <c r="B415" s="458" t="s">
        <v>1490</v>
      </c>
      <c r="C415" s="458" t="s">
        <v>776</v>
      </c>
      <c r="D415" s="464">
        <v>0</v>
      </c>
      <c r="E415" s="464">
        <v>0</v>
      </c>
      <c r="F415" s="464">
        <v>0</v>
      </c>
      <c r="G415" s="464">
        <v>0</v>
      </c>
      <c r="H415" s="464">
        <v>0</v>
      </c>
      <c r="I415" s="465">
        <v>8860</v>
      </c>
    </row>
    <row r="416" spans="1:9">
      <c r="A416" s="458" t="s">
        <v>1491</v>
      </c>
      <c r="B416" s="458" t="s">
        <v>1492</v>
      </c>
      <c r="C416" s="458" t="s">
        <v>776</v>
      </c>
      <c r="D416" s="464">
        <v>0</v>
      </c>
      <c r="E416" s="464">
        <v>0</v>
      </c>
      <c r="F416" s="464">
        <v>0</v>
      </c>
      <c r="G416" s="464">
        <v>0</v>
      </c>
      <c r="H416" s="464">
        <v>0</v>
      </c>
      <c r="I416" s="465">
        <v>95000</v>
      </c>
    </row>
    <row r="417" spans="1:10">
      <c r="A417" s="458" t="s">
        <v>1493</v>
      </c>
      <c r="B417" s="458" t="s">
        <v>1494</v>
      </c>
      <c r="C417" s="458" t="s">
        <v>776</v>
      </c>
      <c r="D417" s="464">
        <v>0</v>
      </c>
      <c r="E417" s="464">
        <v>0</v>
      </c>
      <c r="F417" s="464">
        <v>0</v>
      </c>
      <c r="G417" s="464">
        <v>0</v>
      </c>
      <c r="H417" s="464">
        <v>0</v>
      </c>
      <c r="I417" s="465">
        <v>539600</v>
      </c>
    </row>
    <row r="418" spans="1:10">
      <c r="A418" s="458" t="s">
        <v>1495</v>
      </c>
      <c r="B418" s="458" t="s">
        <v>1496</v>
      </c>
      <c r="C418" s="458" t="s">
        <v>776</v>
      </c>
      <c r="D418" s="464">
        <v>0</v>
      </c>
      <c r="E418" s="464">
        <v>0</v>
      </c>
      <c r="F418" s="464">
        <v>0</v>
      </c>
      <c r="G418" s="464">
        <v>0</v>
      </c>
      <c r="H418" s="464">
        <v>0</v>
      </c>
      <c r="I418" s="465">
        <v>12702</v>
      </c>
    </row>
    <row r="419" spans="1:10">
      <c r="A419" s="458" t="s">
        <v>1497</v>
      </c>
      <c r="B419" s="458" t="s">
        <v>1498</v>
      </c>
      <c r="C419" s="458" t="s">
        <v>776</v>
      </c>
      <c r="D419" s="464">
        <v>0</v>
      </c>
      <c r="E419" s="464">
        <v>0</v>
      </c>
      <c r="F419" s="464">
        <v>0</v>
      </c>
      <c r="G419" s="464">
        <v>0</v>
      </c>
      <c r="H419" s="464">
        <v>0</v>
      </c>
      <c r="I419" s="465">
        <v>149310</v>
      </c>
    </row>
    <row r="420" spans="1:10">
      <c r="A420" s="458" t="s">
        <v>1499</v>
      </c>
      <c r="B420" s="458" t="s">
        <v>1500</v>
      </c>
      <c r="C420" s="458" t="s">
        <v>776</v>
      </c>
      <c r="D420" s="464">
        <v>0</v>
      </c>
      <c r="E420" s="464">
        <v>0</v>
      </c>
      <c r="F420" s="464">
        <v>0</v>
      </c>
      <c r="G420" s="464">
        <v>0</v>
      </c>
      <c r="H420" s="464">
        <v>0</v>
      </c>
      <c r="I420" s="465">
        <v>298122.34000000003</v>
      </c>
    </row>
    <row r="421" spans="1:10">
      <c r="A421" s="458" t="s">
        <v>1501</v>
      </c>
      <c r="B421" s="458" t="s">
        <v>1502</v>
      </c>
      <c r="C421" s="458" t="s">
        <v>776</v>
      </c>
      <c r="D421" s="464">
        <v>0</v>
      </c>
      <c r="E421" s="464">
        <v>0</v>
      </c>
      <c r="F421" s="464">
        <v>0</v>
      </c>
      <c r="G421" s="464">
        <v>0</v>
      </c>
      <c r="H421" s="464">
        <v>0</v>
      </c>
      <c r="I421" s="465">
        <v>481272.9</v>
      </c>
    </row>
    <row r="422" spans="1:10">
      <c r="A422" s="458" t="s">
        <v>1503</v>
      </c>
      <c r="B422" s="458" t="s">
        <v>1486</v>
      </c>
      <c r="C422" s="458" t="s">
        <v>776</v>
      </c>
      <c r="D422" s="464">
        <v>0</v>
      </c>
      <c r="E422" s="464">
        <v>0</v>
      </c>
      <c r="F422" s="464">
        <v>0</v>
      </c>
      <c r="G422" s="464">
        <v>0</v>
      </c>
      <c r="H422" s="464">
        <v>0</v>
      </c>
      <c r="I422" s="465">
        <v>0</v>
      </c>
    </row>
    <row r="423" spans="1:10">
      <c r="A423" s="458" t="s">
        <v>1541</v>
      </c>
      <c r="B423" s="458" t="s">
        <v>1342</v>
      </c>
      <c r="C423" s="458" t="s">
        <v>776</v>
      </c>
      <c r="D423" s="464">
        <v>5533724</v>
      </c>
      <c r="E423" s="464">
        <v>0</v>
      </c>
      <c r="F423" s="464">
        <v>5533724</v>
      </c>
      <c r="G423" s="464">
        <v>-345600</v>
      </c>
      <c r="H423" s="464">
        <v>5188124</v>
      </c>
      <c r="I423" s="465">
        <v>0</v>
      </c>
    </row>
    <row r="424" spans="1:10">
      <c r="A424" s="458" t="s">
        <v>1542</v>
      </c>
      <c r="B424" s="458" t="s">
        <v>1344</v>
      </c>
      <c r="C424" s="458" t="s">
        <v>776</v>
      </c>
      <c r="D424" s="464">
        <v>58694.18</v>
      </c>
      <c r="E424" s="464">
        <v>0</v>
      </c>
      <c r="F424" s="464">
        <v>58694.18</v>
      </c>
      <c r="G424" s="464">
        <v>0</v>
      </c>
      <c r="H424" s="464">
        <v>58694.18</v>
      </c>
      <c r="I424" s="465">
        <v>0</v>
      </c>
    </row>
    <row r="425" spans="1:10">
      <c r="A425" s="458" t="s">
        <v>1543</v>
      </c>
      <c r="B425" s="458" t="s">
        <v>1346</v>
      </c>
      <c r="C425" s="458" t="s">
        <v>776</v>
      </c>
      <c r="D425" s="464">
        <v>145148</v>
      </c>
      <c r="E425" s="464">
        <v>0</v>
      </c>
      <c r="F425" s="464">
        <v>145148</v>
      </c>
      <c r="G425" s="464">
        <v>0</v>
      </c>
      <c r="H425" s="464">
        <v>145148</v>
      </c>
      <c r="I425" s="465">
        <v>0</v>
      </c>
    </row>
    <row r="426" spans="1:10">
      <c r="A426" s="458" t="s">
        <v>1544</v>
      </c>
      <c r="B426" s="458" t="s">
        <v>1348</v>
      </c>
      <c r="C426" s="458" t="s">
        <v>776</v>
      </c>
      <c r="D426" s="464">
        <v>247361</v>
      </c>
      <c r="E426" s="464">
        <v>0</v>
      </c>
      <c r="F426" s="464">
        <v>247361</v>
      </c>
      <c r="G426" s="464">
        <v>0</v>
      </c>
      <c r="H426" s="464">
        <v>247361</v>
      </c>
      <c r="I426" s="465">
        <v>0</v>
      </c>
    </row>
    <row r="427" spans="1:10">
      <c r="A427" s="458" t="s">
        <v>1545</v>
      </c>
      <c r="B427" s="458" t="s">
        <v>1350</v>
      </c>
      <c r="C427" s="458" t="s">
        <v>776</v>
      </c>
      <c r="D427" s="464">
        <v>708144.34</v>
      </c>
      <c r="E427" s="464">
        <v>0</v>
      </c>
      <c r="F427" s="464">
        <v>708144.34</v>
      </c>
      <c r="G427" s="464">
        <v>0</v>
      </c>
      <c r="H427" s="464">
        <v>708144.34</v>
      </c>
      <c r="I427" s="465">
        <v>0</v>
      </c>
    </row>
    <row r="428" spans="1:10">
      <c r="A428" s="458" t="s">
        <v>1546</v>
      </c>
      <c r="B428" s="458" t="s">
        <v>1352</v>
      </c>
      <c r="C428" s="458" t="s">
        <v>776</v>
      </c>
      <c r="D428" s="464">
        <v>46309.35</v>
      </c>
      <c r="E428" s="464">
        <v>0</v>
      </c>
      <c r="F428" s="464">
        <v>46309.35</v>
      </c>
      <c r="G428" s="464">
        <v>0</v>
      </c>
      <c r="H428" s="464">
        <v>46309.35</v>
      </c>
      <c r="I428" s="465">
        <v>0</v>
      </c>
    </row>
    <row r="429" spans="1:10">
      <c r="A429" s="458" t="s">
        <v>1547</v>
      </c>
      <c r="B429" s="458" t="s">
        <v>1354</v>
      </c>
      <c r="C429" s="458" t="s">
        <v>776</v>
      </c>
      <c r="D429" s="464">
        <v>272195.69</v>
      </c>
      <c r="E429" s="464">
        <v>0</v>
      </c>
      <c r="F429" s="464">
        <v>272195.69</v>
      </c>
      <c r="G429" s="464">
        <v>0</v>
      </c>
      <c r="H429" s="464">
        <v>272195.69</v>
      </c>
      <c r="I429" s="465">
        <v>0</v>
      </c>
    </row>
    <row r="430" spans="1:10" s="460" customFormat="1">
      <c r="A430" s="459" t="s">
        <v>1548</v>
      </c>
      <c r="B430" s="459" t="s">
        <v>1549</v>
      </c>
      <c r="C430" s="459" t="s">
        <v>776</v>
      </c>
      <c r="D430" s="464">
        <v>70676</v>
      </c>
      <c r="E430" s="464">
        <v>0</v>
      </c>
      <c r="F430" s="464">
        <v>70676</v>
      </c>
      <c r="G430" s="464">
        <v>0</v>
      </c>
      <c r="H430" s="464">
        <v>70676</v>
      </c>
      <c r="I430" s="465">
        <v>0</v>
      </c>
      <c r="J430" s="460" t="s">
        <v>714</v>
      </c>
    </row>
    <row r="431" spans="1:10">
      <c r="A431" s="458" t="s">
        <v>1550</v>
      </c>
      <c r="B431" s="458" t="s">
        <v>1551</v>
      </c>
      <c r="C431" s="458" t="s">
        <v>776</v>
      </c>
      <c r="D431" s="464">
        <v>11050319.699999999</v>
      </c>
      <c r="E431" s="464">
        <v>0</v>
      </c>
      <c r="F431" s="464">
        <v>11050319.699999999</v>
      </c>
      <c r="G431" s="464">
        <v>0</v>
      </c>
      <c r="H431" s="464">
        <v>11050319.699999999</v>
      </c>
      <c r="I431" s="465">
        <v>0</v>
      </c>
    </row>
    <row r="432" spans="1:10">
      <c r="A432" s="458" t="s">
        <v>1552</v>
      </c>
      <c r="B432" s="458" t="s">
        <v>1553</v>
      </c>
      <c r="C432" s="458" t="s">
        <v>776</v>
      </c>
      <c r="D432" s="464">
        <v>300440.88</v>
      </c>
      <c r="E432" s="464">
        <v>0</v>
      </c>
      <c r="F432" s="464">
        <v>300440.88</v>
      </c>
      <c r="G432" s="464">
        <v>0</v>
      </c>
      <c r="H432" s="464">
        <v>300440.88</v>
      </c>
      <c r="I432" s="465">
        <v>0</v>
      </c>
    </row>
    <row r="433" spans="1:9">
      <c r="A433" s="458" t="s">
        <v>1554</v>
      </c>
      <c r="B433" s="458" t="s">
        <v>1362</v>
      </c>
      <c r="C433" s="458" t="s">
        <v>776</v>
      </c>
      <c r="D433" s="464">
        <v>67947.44</v>
      </c>
      <c r="E433" s="464">
        <v>0</v>
      </c>
      <c r="F433" s="464">
        <v>67947.44</v>
      </c>
      <c r="G433" s="464">
        <v>0</v>
      </c>
      <c r="H433" s="464">
        <v>67947.44</v>
      </c>
      <c r="I433" s="465">
        <v>0</v>
      </c>
    </row>
    <row r="434" spans="1:9">
      <c r="A434" s="458" t="s">
        <v>1555</v>
      </c>
      <c r="B434" s="458" t="s">
        <v>1556</v>
      </c>
      <c r="C434" s="458" t="s">
        <v>776</v>
      </c>
      <c r="D434" s="464">
        <v>22845.82</v>
      </c>
      <c r="E434" s="464">
        <v>0</v>
      </c>
      <c r="F434" s="464">
        <v>22845.82</v>
      </c>
      <c r="G434" s="464">
        <v>0</v>
      </c>
      <c r="H434" s="464">
        <v>22845.82</v>
      </c>
      <c r="I434" s="465">
        <v>0</v>
      </c>
    </row>
    <row r="435" spans="1:9">
      <c r="A435" s="458" t="s">
        <v>1557</v>
      </c>
      <c r="B435" s="458" t="s">
        <v>1366</v>
      </c>
      <c r="C435" s="458" t="s">
        <v>776</v>
      </c>
      <c r="D435" s="464">
        <v>111352.84</v>
      </c>
      <c r="E435" s="464">
        <v>0</v>
      </c>
      <c r="F435" s="464">
        <v>111352.84</v>
      </c>
      <c r="G435" s="464">
        <v>0</v>
      </c>
      <c r="H435" s="464">
        <v>111352.84</v>
      </c>
      <c r="I435" s="465">
        <v>0</v>
      </c>
    </row>
    <row r="436" spans="1:9">
      <c r="A436" s="458" t="s">
        <v>1558</v>
      </c>
      <c r="B436" s="458" t="s">
        <v>1370</v>
      </c>
      <c r="C436" s="458" t="s">
        <v>776</v>
      </c>
      <c r="D436" s="464">
        <v>4280.25</v>
      </c>
      <c r="E436" s="464">
        <v>0</v>
      </c>
      <c r="F436" s="464">
        <v>4280.25</v>
      </c>
      <c r="G436" s="464">
        <v>0</v>
      </c>
      <c r="H436" s="464">
        <v>4280.25</v>
      </c>
      <c r="I436" s="465">
        <v>0</v>
      </c>
    </row>
    <row r="437" spans="1:9">
      <c r="A437" s="458" t="s">
        <v>1559</v>
      </c>
      <c r="B437" s="458" t="s">
        <v>1560</v>
      </c>
      <c r="C437" s="458" t="s">
        <v>776</v>
      </c>
      <c r="D437" s="464">
        <v>172473.22</v>
      </c>
      <c r="E437" s="464">
        <v>0</v>
      </c>
      <c r="F437" s="464">
        <v>172473.22</v>
      </c>
      <c r="G437" s="464">
        <v>0</v>
      </c>
      <c r="H437" s="464">
        <v>172473.22</v>
      </c>
      <c r="I437" s="465">
        <v>0</v>
      </c>
    </row>
    <row r="438" spans="1:9">
      <c r="A438" s="458" t="s">
        <v>1561</v>
      </c>
      <c r="B438" s="458" t="s">
        <v>1562</v>
      </c>
      <c r="C438" s="458" t="s">
        <v>776</v>
      </c>
      <c r="D438" s="464">
        <v>132474.14000000001</v>
      </c>
      <c r="E438" s="464">
        <v>0</v>
      </c>
      <c r="F438" s="464">
        <v>132474.14000000001</v>
      </c>
      <c r="G438" s="464">
        <v>0</v>
      </c>
      <c r="H438" s="464">
        <v>132474.14000000001</v>
      </c>
      <c r="I438" s="465">
        <v>0</v>
      </c>
    </row>
    <row r="439" spans="1:9">
      <c r="A439" s="458" t="s">
        <v>1563</v>
      </c>
      <c r="B439" s="458" t="s">
        <v>1564</v>
      </c>
      <c r="C439" s="458" t="s">
        <v>776</v>
      </c>
      <c r="D439" s="464">
        <v>104060.29</v>
      </c>
      <c r="E439" s="464">
        <v>0</v>
      </c>
      <c r="F439" s="464">
        <v>104060.29</v>
      </c>
      <c r="G439" s="464">
        <v>0</v>
      </c>
      <c r="H439" s="464">
        <v>104060.29</v>
      </c>
      <c r="I439" s="465">
        <v>0</v>
      </c>
    </row>
    <row r="440" spans="1:9">
      <c r="A440" s="458" t="s">
        <v>1565</v>
      </c>
      <c r="B440" s="458" t="s">
        <v>1368</v>
      </c>
      <c r="C440" s="458" t="s">
        <v>776</v>
      </c>
      <c r="D440" s="464">
        <v>426120.32</v>
      </c>
      <c r="E440" s="464">
        <v>35310</v>
      </c>
      <c r="F440" s="464">
        <v>461430.32</v>
      </c>
      <c r="G440" s="464">
        <v>0</v>
      </c>
      <c r="H440" s="464">
        <v>461430.32</v>
      </c>
      <c r="I440" s="465">
        <v>0</v>
      </c>
    </row>
    <row r="441" spans="1:9">
      <c r="A441" s="458" t="s">
        <v>1566</v>
      </c>
      <c r="B441" s="458" t="s">
        <v>1567</v>
      </c>
      <c r="C441" s="458" t="s">
        <v>776</v>
      </c>
      <c r="D441" s="464">
        <v>2048817.01</v>
      </c>
      <c r="E441" s="464">
        <v>1000000</v>
      </c>
      <c r="F441" s="464">
        <v>3048817.01</v>
      </c>
      <c r="G441" s="464">
        <v>0</v>
      </c>
      <c r="H441" s="464">
        <v>3048817.01</v>
      </c>
      <c r="I441" s="465">
        <v>0</v>
      </c>
    </row>
    <row r="442" spans="1:9">
      <c r="A442" s="458" t="s">
        <v>1568</v>
      </c>
      <c r="B442" s="458" t="s">
        <v>1390</v>
      </c>
      <c r="C442" s="458" t="s">
        <v>776</v>
      </c>
      <c r="D442" s="464">
        <v>1300553.8600000001</v>
      </c>
      <c r="E442" s="464">
        <v>0</v>
      </c>
      <c r="F442" s="464">
        <v>1300553.8600000001</v>
      </c>
      <c r="G442" s="464">
        <v>0</v>
      </c>
      <c r="H442" s="464">
        <v>1300553.8600000001</v>
      </c>
      <c r="I442" s="465">
        <v>0</v>
      </c>
    </row>
    <row r="443" spans="1:9">
      <c r="A443" s="458" t="s">
        <v>1569</v>
      </c>
      <c r="B443" s="458" t="s">
        <v>1392</v>
      </c>
      <c r="C443" s="458" t="s">
        <v>776</v>
      </c>
      <c r="D443" s="464">
        <v>21447003.390000001</v>
      </c>
      <c r="E443" s="464">
        <v>204080</v>
      </c>
      <c r="F443" s="464">
        <v>21651083.390000001</v>
      </c>
      <c r="G443" s="464">
        <v>0</v>
      </c>
      <c r="H443" s="464">
        <v>21651083.390000001</v>
      </c>
      <c r="I443" s="465">
        <v>0</v>
      </c>
    </row>
    <row r="444" spans="1:9">
      <c r="A444" s="458" t="s">
        <v>1570</v>
      </c>
      <c r="B444" s="458" t="s">
        <v>1394</v>
      </c>
      <c r="C444" s="458" t="s">
        <v>776</v>
      </c>
      <c r="D444" s="464">
        <v>331549</v>
      </c>
      <c r="E444" s="464">
        <v>0</v>
      </c>
      <c r="F444" s="464">
        <v>331549</v>
      </c>
      <c r="G444" s="464">
        <v>0</v>
      </c>
      <c r="H444" s="464">
        <v>331549</v>
      </c>
      <c r="I444" s="465">
        <v>0</v>
      </c>
    </row>
    <row r="445" spans="1:9">
      <c r="A445" s="458" t="s">
        <v>1571</v>
      </c>
      <c r="B445" s="458" t="s">
        <v>1396</v>
      </c>
      <c r="C445" s="458" t="s">
        <v>776</v>
      </c>
      <c r="D445" s="464">
        <v>4210967.95</v>
      </c>
      <c r="E445" s="464">
        <v>-61394</v>
      </c>
      <c r="F445" s="464">
        <v>4149573.95</v>
      </c>
      <c r="G445" s="464">
        <v>-778373</v>
      </c>
      <c r="H445" s="464">
        <v>3371200.95</v>
      </c>
      <c r="I445" s="465">
        <v>0</v>
      </c>
    </row>
    <row r="446" spans="1:9">
      <c r="A446" s="458" t="s">
        <v>1572</v>
      </c>
      <c r="B446" s="458" t="s">
        <v>1398</v>
      </c>
      <c r="C446" s="458" t="s">
        <v>776</v>
      </c>
      <c r="D446" s="464">
        <v>4922098.5599999996</v>
      </c>
      <c r="E446" s="464">
        <v>1040224.57</v>
      </c>
      <c r="F446" s="464">
        <v>5962323.1299999999</v>
      </c>
      <c r="G446" s="464">
        <v>0</v>
      </c>
      <c r="H446" s="464">
        <v>5962323.1299999999</v>
      </c>
      <c r="I446" s="465">
        <v>0</v>
      </c>
    </row>
    <row r="447" spans="1:9">
      <c r="A447" s="458" t="s">
        <v>1302</v>
      </c>
      <c r="B447" s="458" t="s">
        <v>1301</v>
      </c>
      <c r="C447" s="458" t="s">
        <v>776</v>
      </c>
      <c r="D447" s="464">
        <v>38397648.840000004</v>
      </c>
      <c r="E447" s="464">
        <v>0</v>
      </c>
      <c r="F447" s="464">
        <v>38397648.840000004</v>
      </c>
      <c r="G447" s="464">
        <v>0</v>
      </c>
      <c r="H447" s="464">
        <v>38397648.840000004</v>
      </c>
      <c r="I447" s="465">
        <v>0</v>
      </c>
    </row>
    <row r="448" spans="1:9">
      <c r="A448" s="458" t="s">
        <v>1573</v>
      </c>
      <c r="B448" s="458" t="s">
        <v>1400</v>
      </c>
      <c r="C448" s="458" t="s">
        <v>776</v>
      </c>
      <c r="D448" s="464">
        <v>4498392.4800000004</v>
      </c>
      <c r="E448" s="464">
        <v>43722.66</v>
      </c>
      <c r="F448" s="464">
        <v>4542115.1399999997</v>
      </c>
      <c r="G448" s="464">
        <v>0</v>
      </c>
      <c r="H448" s="464">
        <v>4542115.1399999997</v>
      </c>
      <c r="I448" s="465">
        <v>0</v>
      </c>
    </row>
    <row r="449" spans="1:10">
      <c r="A449" s="458" t="s">
        <v>1574</v>
      </c>
      <c r="B449" s="458" t="s">
        <v>1408</v>
      </c>
      <c r="C449" s="458" t="s">
        <v>776</v>
      </c>
      <c r="D449" s="464">
        <v>425109.6</v>
      </c>
      <c r="E449" s="464">
        <v>0</v>
      </c>
      <c r="F449" s="464">
        <v>425109.6</v>
      </c>
      <c r="G449" s="464">
        <v>0</v>
      </c>
      <c r="H449" s="464">
        <v>425109.6</v>
      </c>
      <c r="I449" s="465">
        <v>0</v>
      </c>
    </row>
    <row r="450" spans="1:10">
      <c r="A450" s="458" t="s">
        <v>1575</v>
      </c>
      <c r="B450" s="458" t="s">
        <v>1576</v>
      </c>
      <c r="C450" s="458" t="s">
        <v>776</v>
      </c>
      <c r="D450" s="464">
        <v>80628.25</v>
      </c>
      <c r="E450" s="464">
        <v>0</v>
      </c>
      <c r="F450" s="464">
        <v>80628.25</v>
      </c>
      <c r="G450" s="464">
        <v>0</v>
      </c>
      <c r="H450" s="464">
        <v>80628.25</v>
      </c>
      <c r="I450" s="465">
        <v>0</v>
      </c>
    </row>
    <row r="451" spans="1:10">
      <c r="A451" s="458" t="s">
        <v>1223</v>
      </c>
      <c r="B451" s="458" t="s">
        <v>1224</v>
      </c>
      <c r="C451" s="458" t="s">
        <v>776</v>
      </c>
      <c r="D451" s="464">
        <v>511000</v>
      </c>
      <c r="E451" s="464">
        <v>0</v>
      </c>
      <c r="F451" s="464">
        <v>511000</v>
      </c>
      <c r="G451" s="464">
        <v>0</v>
      </c>
      <c r="H451" s="464">
        <v>511000</v>
      </c>
      <c r="I451" s="465">
        <v>0</v>
      </c>
    </row>
    <row r="452" spans="1:10">
      <c r="A452" s="458" t="s">
        <v>1577</v>
      </c>
      <c r="B452" s="458" t="s">
        <v>1578</v>
      </c>
      <c r="C452" s="458" t="s">
        <v>776</v>
      </c>
      <c r="D452" s="464">
        <v>61874.29</v>
      </c>
      <c r="E452" s="464">
        <v>0</v>
      </c>
      <c r="F452" s="464">
        <v>61874.29</v>
      </c>
      <c r="G452" s="464">
        <v>0</v>
      </c>
      <c r="H452" s="464">
        <v>61874.29</v>
      </c>
      <c r="I452" s="465">
        <v>0</v>
      </c>
    </row>
    <row r="453" spans="1:10">
      <c r="A453" s="458" t="s">
        <v>1579</v>
      </c>
      <c r="B453" s="458" t="s">
        <v>1580</v>
      </c>
      <c r="C453" s="458" t="s">
        <v>776</v>
      </c>
      <c r="D453" s="464">
        <v>10714.92</v>
      </c>
      <c r="E453" s="464">
        <v>0</v>
      </c>
      <c r="F453" s="464">
        <v>10714.92</v>
      </c>
      <c r="G453" s="464">
        <v>0</v>
      </c>
      <c r="H453" s="464">
        <v>10714.92</v>
      </c>
      <c r="I453" s="465">
        <v>0</v>
      </c>
    </row>
    <row r="454" spans="1:10">
      <c r="A454" s="458" t="s">
        <v>1581</v>
      </c>
      <c r="B454" s="458" t="s">
        <v>1374</v>
      </c>
      <c r="C454" s="458" t="s">
        <v>776</v>
      </c>
      <c r="D454" s="464">
        <v>104360.13</v>
      </c>
      <c r="E454" s="464">
        <v>-63685.78</v>
      </c>
      <c r="F454" s="464">
        <v>40674.35</v>
      </c>
      <c r="G454" s="464">
        <v>0</v>
      </c>
      <c r="H454" s="464">
        <v>40674.35</v>
      </c>
      <c r="I454" s="465">
        <v>0</v>
      </c>
    </row>
    <row r="455" spans="1:10">
      <c r="A455" s="458" t="s">
        <v>1582</v>
      </c>
      <c r="B455" s="458" t="s">
        <v>1376</v>
      </c>
      <c r="C455" s="458" t="s">
        <v>776</v>
      </c>
      <c r="D455" s="464">
        <v>71426.62</v>
      </c>
      <c r="E455" s="464">
        <v>0</v>
      </c>
      <c r="F455" s="464">
        <v>71426.62</v>
      </c>
      <c r="G455" s="464">
        <v>0</v>
      </c>
      <c r="H455" s="464">
        <v>71426.62</v>
      </c>
      <c r="I455" s="465">
        <v>0</v>
      </c>
    </row>
    <row r="456" spans="1:10">
      <c r="A456" s="458" t="s">
        <v>1583</v>
      </c>
      <c r="B456" s="458" t="s">
        <v>1584</v>
      </c>
      <c r="C456" s="458" t="s">
        <v>776</v>
      </c>
      <c r="D456" s="464">
        <v>20226.349999999999</v>
      </c>
      <c r="E456" s="464">
        <v>0</v>
      </c>
      <c r="F456" s="464">
        <v>20226.349999999999</v>
      </c>
      <c r="G456" s="464">
        <v>0</v>
      </c>
      <c r="H456" s="464">
        <v>20226.349999999999</v>
      </c>
      <c r="I456" s="465">
        <v>0</v>
      </c>
    </row>
    <row r="457" spans="1:10">
      <c r="A457" s="458" t="s">
        <v>1585</v>
      </c>
      <c r="B457" s="458" t="s">
        <v>1586</v>
      </c>
      <c r="C457" s="458" t="s">
        <v>776</v>
      </c>
      <c r="D457" s="464">
        <v>1410446.77</v>
      </c>
      <c r="E457" s="464">
        <v>0</v>
      </c>
      <c r="F457" s="464">
        <v>1410446.77</v>
      </c>
      <c r="G457" s="464">
        <v>0</v>
      </c>
      <c r="H457" s="464">
        <v>1410446.77</v>
      </c>
      <c r="I457" s="465">
        <v>0</v>
      </c>
    </row>
    <row r="458" spans="1:10" s="469" customFormat="1">
      <c r="A458" s="468" t="s">
        <v>1587</v>
      </c>
      <c r="B458" s="468" t="s">
        <v>1588</v>
      </c>
      <c r="C458" s="468" t="s">
        <v>776</v>
      </c>
      <c r="D458" s="464">
        <v>252885.28</v>
      </c>
      <c r="E458" s="464">
        <v>0</v>
      </c>
      <c r="F458" s="464">
        <v>252885.28</v>
      </c>
      <c r="G458" s="464">
        <v>0</v>
      </c>
      <c r="H458" s="464">
        <v>252885.28</v>
      </c>
      <c r="I458" s="465">
        <v>0</v>
      </c>
      <c r="J458" s="469" t="s">
        <v>714</v>
      </c>
    </row>
    <row r="459" spans="1:10">
      <c r="A459" s="458" t="s">
        <v>1589</v>
      </c>
      <c r="B459" s="458" t="s">
        <v>1590</v>
      </c>
      <c r="C459" s="458" t="s">
        <v>776</v>
      </c>
      <c r="D459" s="464">
        <v>1561206.47</v>
      </c>
      <c r="E459" s="464">
        <v>0</v>
      </c>
      <c r="F459" s="464">
        <v>1561206.47</v>
      </c>
      <c r="G459" s="464">
        <v>0</v>
      </c>
      <c r="H459" s="464">
        <v>1561206.47</v>
      </c>
      <c r="I459" s="465">
        <v>0</v>
      </c>
    </row>
    <row r="460" spans="1:10">
      <c r="A460" s="458" t="s">
        <v>1591</v>
      </c>
      <c r="B460" s="458" t="s">
        <v>1592</v>
      </c>
      <c r="C460" s="458" t="s">
        <v>776</v>
      </c>
      <c r="D460" s="464">
        <v>556239.31000000006</v>
      </c>
      <c r="E460" s="464">
        <v>63685.78</v>
      </c>
      <c r="F460" s="464">
        <v>619925.09</v>
      </c>
      <c r="G460" s="464">
        <v>0</v>
      </c>
      <c r="H460" s="464">
        <v>619925.09</v>
      </c>
      <c r="I460" s="465">
        <v>0</v>
      </c>
    </row>
    <row r="461" spans="1:10">
      <c r="A461" s="458" t="s">
        <v>1593</v>
      </c>
      <c r="B461" s="458" t="s">
        <v>1426</v>
      </c>
      <c r="C461" s="458" t="s">
        <v>776</v>
      </c>
      <c r="D461" s="464">
        <v>7815091</v>
      </c>
      <c r="E461" s="464">
        <v>0</v>
      </c>
      <c r="F461" s="464">
        <v>7815091</v>
      </c>
      <c r="G461" s="464">
        <v>0</v>
      </c>
      <c r="H461" s="464">
        <v>7815091</v>
      </c>
      <c r="I461" s="465">
        <v>0</v>
      </c>
    </row>
    <row r="462" spans="1:10">
      <c r="A462" s="458" t="s">
        <v>1594</v>
      </c>
      <c r="B462" s="458" t="s">
        <v>1428</v>
      </c>
      <c r="C462" s="458" t="s">
        <v>776</v>
      </c>
      <c r="D462" s="464">
        <v>308712.3</v>
      </c>
      <c r="E462" s="464">
        <v>0</v>
      </c>
      <c r="F462" s="464">
        <v>308712.3</v>
      </c>
      <c r="G462" s="464">
        <v>0</v>
      </c>
      <c r="H462" s="464">
        <v>308712.3</v>
      </c>
      <c r="I462" s="465">
        <v>0</v>
      </c>
    </row>
    <row r="463" spans="1:10">
      <c r="A463" s="458" t="s">
        <v>1595</v>
      </c>
      <c r="B463" s="458" t="s">
        <v>1430</v>
      </c>
      <c r="C463" s="458" t="s">
        <v>776</v>
      </c>
      <c r="D463" s="464">
        <v>125547</v>
      </c>
      <c r="E463" s="464">
        <v>0</v>
      </c>
      <c r="F463" s="464">
        <v>125547</v>
      </c>
      <c r="G463" s="464">
        <v>0</v>
      </c>
      <c r="H463" s="464">
        <v>125547</v>
      </c>
      <c r="I463" s="465">
        <v>0</v>
      </c>
    </row>
    <row r="464" spans="1:10">
      <c r="A464" s="458" t="s">
        <v>1596</v>
      </c>
      <c r="B464" s="458" t="s">
        <v>1432</v>
      </c>
      <c r="C464" s="458" t="s">
        <v>776</v>
      </c>
      <c r="D464" s="464">
        <v>265079.78000000003</v>
      </c>
      <c r="E464" s="464">
        <v>0</v>
      </c>
      <c r="F464" s="464">
        <v>265079.78000000003</v>
      </c>
      <c r="G464" s="464">
        <v>0</v>
      </c>
      <c r="H464" s="464">
        <v>265079.78000000003</v>
      </c>
      <c r="I464" s="465">
        <v>0</v>
      </c>
    </row>
    <row r="465" spans="1:10">
      <c r="A465" s="458" t="s">
        <v>1597</v>
      </c>
      <c r="B465" s="458" t="s">
        <v>1434</v>
      </c>
      <c r="C465" s="458" t="s">
        <v>776</v>
      </c>
      <c r="D465" s="464">
        <v>102692.95</v>
      </c>
      <c r="E465" s="464">
        <v>0</v>
      </c>
      <c r="F465" s="464">
        <v>102692.95</v>
      </c>
      <c r="G465" s="464">
        <v>0</v>
      </c>
      <c r="H465" s="464">
        <v>102692.95</v>
      </c>
      <c r="I465" s="465">
        <v>0</v>
      </c>
    </row>
    <row r="466" spans="1:10">
      <c r="A466" s="458" t="s">
        <v>1598</v>
      </c>
      <c r="B466" s="458" t="s">
        <v>1436</v>
      </c>
      <c r="C466" s="458" t="s">
        <v>776</v>
      </c>
      <c r="D466" s="464">
        <v>205076.74</v>
      </c>
      <c r="E466" s="464">
        <v>0</v>
      </c>
      <c r="F466" s="464">
        <v>205076.74</v>
      </c>
      <c r="G466" s="464">
        <v>0</v>
      </c>
      <c r="H466" s="464">
        <v>205076.74</v>
      </c>
      <c r="I466" s="465">
        <v>0</v>
      </c>
    </row>
    <row r="467" spans="1:10" s="460" customFormat="1">
      <c r="A467" s="459" t="s">
        <v>1599</v>
      </c>
      <c r="B467" s="459" t="s">
        <v>1438</v>
      </c>
      <c r="C467" s="459" t="s">
        <v>776</v>
      </c>
      <c r="D467" s="464">
        <v>384351.41</v>
      </c>
      <c r="E467" s="464">
        <v>0</v>
      </c>
      <c r="F467" s="464">
        <v>384351.41</v>
      </c>
      <c r="G467" s="464">
        <v>0</v>
      </c>
      <c r="H467" s="464">
        <v>384351.41</v>
      </c>
      <c r="I467" s="465">
        <v>0</v>
      </c>
      <c r="J467" s="460" t="s">
        <v>714</v>
      </c>
    </row>
    <row r="468" spans="1:10">
      <c r="A468" s="458" t="s">
        <v>1600</v>
      </c>
      <c r="B468" s="458" t="s">
        <v>1601</v>
      </c>
      <c r="C468" s="458" t="s">
        <v>776</v>
      </c>
      <c r="D468" s="464">
        <v>617238</v>
      </c>
      <c r="E468" s="464">
        <v>0</v>
      </c>
      <c r="F468" s="464">
        <v>617238</v>
      </c>
      <c r="G468" s="464">
        <v>0</v>
      </c>
      <c r="H468" s="464">
        <v>617238</v>
      </c>
      <c r="I468" s="465">
        <v>0</v>
      </c>
    </row>
    <row r="469" spans="1:10">
      <c r="A469" s="458" t="s">
        <v>1602</v>
      </c>
      <c r="B469" s="458" t="s">
        <v>1603</v>
      </c>
      <c r="C469" s="458" t="s">
        <v>776</v>
      </c>
      <c r="D469" s="464">
        <v>16921</v>
      </c>
      <c r="E469" s="464">
        <v>0</v>
      </c>
      <c r="F469" s="464">
        <v>16921</v>
      </c>
      <c r="G469" s="464">
        <v>0</v>
      </c>
      <c r="H469" s="464">
        <v>16921</v>
      </c>
      <c r="I469" s="465">
        <v>0</v>
      </c>
    </row>
    <row r="470" spans="1:10">
      <c r="A470" s="458" t="s">
        <v>1604</v>
      </c>
      <c r="B470" s="458" t="s">
        <v>1444</v>
      </c>
      <c r="C470" s="458" t="s">
        <v>776</v>
      </c>
      <c r="D470" s="464">
        <v>219966.11</v>
      </c>
      <c r="E470" s="464">
        <v>0</v>
      </c>
      <c r="F470" s="464">
        <v>219966.11</v>
      </c>
      <c r="G470" s="464">
        <v>0</v>
      </c>
      <c r="H470" s="464">
        <v>219966.11</v>
      </c>
      <c r="I470" s="465">
        <v>0</v>
      </c>
    </row>
    <row r="471" spans="1:10">
      <c r="A471" s="458" t="s">
        <v>1605</v>
      </c>
      <c r="B471" s="458" t="s">
        <v>1448</v>
      </c>
      <c r="C471" s="458" t="s">
        <v>776</v>
      </c>
      <c r="D471" s="464">
        <v>66144.429999999993</v>
      </c>
      <c r="E471" s="464">
        <v>0</v>
      </c>
      <c r="F471" s="464">
        <v>66144.429999999993</v>
      </c>
      <c r="G471" s="464">
        <v>0</v>
      </c>
      <c r="H471" s="464">
        <v>66144.429999999993</v>
      </c>
      <c r="I471" s="465">
        <v>0</v>
      </c>
    </row>
    <row r="472" spans="1:10">
      <c r="A472" s="458" t="s">
        <v>1606</v>
      </c>
      <c r="B472" s="458" t="s">
        <v>1450</v>
      </c>
      <c r="C472" s="458" t="s">
        <v>776</v>
      </c>
      <c r="D472" s="464">
        <v>25263.77</v>
      </c>
      <c r="E472" s="464">
        <v>0</v>
      </c>
      <c r="F472" s="464">
        <v>25263.77</v>
      </c>
      <c r="G472" s="464">
        <v>0</v>
      </c>
      <c r="H472" s="464">
        <v>25263.77</v>
      </c>
      <c r="I472" s="465">
        <v>0</v>
      </c>
    </row>
    <row r="473" spans="1:10">
      <c r="A473" s="458" t="s">
        <v>1607</v>
      </c>
      <c r="B473" s="458" t="s">
        <v>1608</v>
      </c>
      <c r="C473" s="458" t="s">
        <v>776</v>
      </c>
      <c r="D473" s="464">
        <v>131505.45000000001</v>
      </c>
      <c r="E473" s="464">
        <v>0</v>
      </c>
      <c r="F473" s="464">
        <v>131505.45000000001</v>
      </c>
      <c r="G473" s="464">
        <v>0</v>
      </c>
      <c r="H473" s="464">
        <v>131505.45000000001</v>
      </c>
      <c r="I473" s="465">
        <v>0</v>
      </c>
    </row>
    <row r="474" spans="1:10">
      <c r="A474" s="458" t="s">
        <v>1609</v>
      </c>
      <c r="B474" s="458" t="s">
        <v>1610</v>
      </c>
      <c r="C474" s="458" t="s">
        <v>776</v>
      </c>
      <c r="D474" s="464">
        <v>97215.52</v>
      </c>
      <c r="E474" s="464">
        <v>0</v>
      </c>
      <c r="F474" s="464">
        <v>97215.52</v>
      </c>
      <c r="G474" s="464">
        <v>0</v>
      </c>
      <c r="H474" s="464">
        <v>97215.52</v>
      </c>
      <c r="I474" s="465">
        <v>0</v>
      </c>
    </row>
    <row r="475" spans="1:10">
      <c r="A475" s="458" t="s">
        <v>1611</v>
      </c>
      <c r="B475" s="458" t="s">
        <v>1612</v>
      </c>
      <c r="C475" s="458" t="s">
        <v>776</v>
      </c>
      <c r="D475" s="464">
        <v>997110.33</v>
      </c>
      <c r="E475" s="464">
        <v>0</v>
      </c>
      <c r="F475" s="464">
        <v>997110.33</v>
      </c>
      <c r="G475" s="464">
        <v>0</v>
      </c>
      <c r="H475" s="464">
        <v>997110.33</v>
      </c>
      <c r="I475" s="465">
        <v>0</v>
      </c>
    </row>
    <row r="476" spans="1:10">
      <c r="A476" s="458" t="s">
        <v>1613</v>
      </c>
      <c r="B476" s="458" t="s">
        <v>1614</v>
      </c>
      <c r="C476" s="458" t="s">
        <v>776</v>
      </c>
      <c r="D476" s="464">
        <v>254963</v>
      </c>
      <c r="E476" s="464">
        <v>0</v>
      </c>
      <c r="F476" s="464">
        <v>254963</v>
      </c>
      <c r="G476" s="464">
        <v>0</v>
      </c>
      <c r="H476" s="464">
        <v>254963</v>
      </c>
      <c r="I476" s="465">
        <v>0</v>
      </c>
    </row>
    <row r="477" spans="1:10">
      <c r="A477" s="458" t="s">
        <v>1615</v>
      </c>
      <c r="B477" s="458" t="s">
        <v>1616</v>
      </c>
      <c r="C477" s="458" t="s">
        <v>776</v>
      </c>
      <c r="D477" s="464">
        <v>32144.85</v>
      </c>
      <c r="E477" s="464">
        <v>0</v>
      </c>
      <c r="F477" s="464">
        <v>32144.85</v>
      </c>
      <c r="G477" s="464">
        <v>0</v>
      </c>
      <c r="H477" s="464">
        <v>32144.85</v>
      </c>
      <c r="I477" s="465">
        <v>0</v>
      </c>
    </row>
    <row r="478" spans="1:10">
      <c r="A478" s="458" t="s">
        <v>1617</v>
      </c>
      <c r="B478" s="458" t="s">
        <v>1470</v>
      </c>
      <c r="C478" s="458" t="s">
        <v>776</v>
      </c>
      <c r="D478" s="464">
        <v>150680.19</v>
      </c>
      <c r="E478" s="464">
        <v>0</v>
      </c>
      <c r="F478" s="464">
        <v>150680.19</v>
      </c>
      <c r="G478" s="464">
        <v>0</v>
      </c>
      <c r="H478" s="464">
        <v>150680.19</v>
      </c>
      <c r="I478" s="465">
        <v>0</v>
      </c>
    </row>
    <row r="479" spans="1:10">
      <c r="A479" s="458" t="s">
        <v>1618</v>
      </c>
      <c r="B479" s="458" t="s">
        <v>1472</v>
      </c>
      <c r="C479" s="458" t="s">
        <v>776</v>
      </c>
      <c r="D479" s="464">
        <v>87596.43</v>
      </c>
      <c r="E479" s="464">
        <v>10540.95</v>
      </c>
      <c r="F479" s="464">
        <v>98137.38</v>
      </c>
      <c r="G479" s="464">
        <v>0</v>
      </c>
      <c r="H479" s="464">
        <v>98137.38</v>
      </c>
      <c r="I479" s="465">
        <v>0</v>
      </c>
    </row>
    <row r="480" spans="1:10">
      <c r="A480" s="458" t="s">
        <v>1619</v>
      </c>
      <c r="B480" s="458" t="s">
        <v>1620</v>
      </c>
      <c r="C480" s="458" t="s">
        <v>776</v>
      </c>
      <c r="D480" s="464">
        <v>618967</v>
      </c>
      <c r="E480" s="464">
        <v>0</v>
      </c>
      <c r="F480" s="464">
        <v>618967</v>
      </c>
      <c r="G480" s="464">
        <v>0</v>
      </c>
      <c r="H480" s="464">
        <v>618967</v>
      </c>
      <c r="I480" s="465">
        <v>0</v>
      </c>
    </row>
    <row r="481" spans="1:10">
      <c r="A481" s="458" t="s">
        <v>1621</v>
      </c>
      <c r="B481" s="458" t="s">
        <v>1484</v>
      </c>
      <c r="C481" s="458" t="s">
        <v>776</v>
      </c>
      <c r="D481" s="464">
        <v>585000</v>
      </c>
      <c r="E481" s="464">
        <v>0</v>
      </c>
      <c r="F481" s="464">
        <v>585000</v>
      </c>
      <c r="G481" s="464">
        <v>0</v>
      </c>
      <c r="H481" s="464">
        <v>585000</v>
      </c>
      <c r="I481" s="465">
        <v>0</v>
      </c>
    </row>
    <row r="482" spans="1:10">
      <c r="A482" s="458" t="s">
        <v>1225</v>
      </c>
      <c r="B482" s="458" t="s">
        <v>1490</v>
      </c>
      <c r="C482" s="458" t="s">
        <v>776</v>
      </c>
      <c r="D482" s="464">
        <v>6990</v>
      </c>
      <c r="E482" s="464">
        <v>0</v>
      </c>
      <c r="F482" s="464">
        <v>6990</v>
      </c>
      <c r="G482" s="464">
        <v>0</v>
      </c>
      <c r="H482" s="464">
        <v>6990</v>
      </c>
      <c r="I482" s="465">
        <v>0</v>
      </c>
    </row>
    <row r="483" spans="1:10" s="460" customFormat="1">
      <c r="A483" s="459" t="s">
        <v>1226</v>
      </c>
      <c r="B483" s="459" t="s">
        <v>1492</v>
      </c>
      <c r="C483" s="459" t="s">
        <v>776</v>
      </c>
      <c r="D483" s="464">
        <v>138000</v>
      </c>
      <c r="E483" s="464">
        <v>3000</v>
      </c>
      <c r="F483" s="464">
        <v>141000</v>
      </c>
      <c r="G483" s="464">
        <v>0</v>
      </c>
      <c r="H483" s="464">
        <v>141000</v>
      </c>
      <c r="I483" s="465">
        <v>0</v>
      </c>
      <c r="J483" s="460" t="s">
        <v>714</v>
      </c>
    </row>
    <row r="484" spans="1:10">
      <c r="A484" s="458" t="s">
        <v>1622</v>
      </c>
      <c r="B484" s="458" t="s">
        <v>1494</v>
      </c>
      <c r="C484" s="458" t="s">
        <v>776</v>
      </c>
      <c r="D484" s="464">
        <v>418333</v>
      </c>
      <c r="E484" s="464">
        <v>40000</v>
      </c>
      <c r="F484" s="464">
        <v>458333</v>
      </c>
      <c r="G484" s="464">
        <v>0</v>
      </c>
      <c r="H484" s="464">
        <v>458333</v>
      </c>
      <c r="I484" s="465">
        <v>0</v>
      </c>
    </row>
    <row r="485" spans="1:10" s="469" customFormat="1">
      <c r="A485" s="468" t="s">
        <v>1623</v>
      </c>
      <c r="B485" s="468" t="s">
        <v>1498</v>
      </c>
      <c r="C485" s="468" t="s">
        <v>776</v>
      </c>
      <c r="D485" s="464">
        <v>159227</v>
      </c>
      <c r="E485" s="464">
        <v>0</v>
      </c>
      <c r="F485" s="464">
        <v>159227</v>
      </c>
      <c r="G485" s="464">
        <v>0</v>
      </c>
      <c r="H485" s="464">
        <v>159227</v>
      </c>
      <c r="I485" s="465">
        <v>0</v>
      </c>
      <c r="J485" s="469" t="s">
        <v>714</v>
      </c>
    </row>
    <row r="486" spans="1:10">
      <c r="A486" s="458" t="s">
        <v>1624</v>
      </c>
      <c r="B486" s="458" t="s">
        <v>1625</v>
      </c>
      <c r="C486" s="458" t="s">
        <v>776</v>
      </c>
      <c r="D486" s="464">
        <v>78259.929999999993</v>
      </c>
      <c r="E486" s="464">
        <v>0</v>
      </c>
      <c r="F486" s="464">
        <v>78259.929999999993</v>
      </c>
      <c r="G486" s="464">
        <v>0</v>
      </c>
      <c r="H486" s="464">
        <v>78259.929999999993</v>
      </c>
      <c r="I486" s="465">
        <v>0</v>
      </c>
    </row>
    <row r="487" spans="1:10">
      <c r="A487" s="458" t="s">
        <v>1227</v>
      </c>
      <c r="B487" s="458" t="s">
        <v>1480</v>
      </c>
      <c r="C487" s="458" t="s">
        <v>776</v>
      </c>
      <c r="D487" s="464">
        <v>22800484.75</v>
      </c>
      <c r="E487" s="464">
        <v>3342848.25</v>
      </c>
      <c r="F487" s="464">
        <v>26143333</v>
      </c>
      <c r="G487" s="464">
        <v>0</v>
      </c>
      <c r="H487" s="464">
        <v>26143333</v>
      </c>
      <c r="I487" s="465">
        <v>0</v>
      </c>
    </row>
    <row r="488" spans="1:10">
      <c r="A488" s="458" t="s">
        <v>1626</v>
      </c>
      <c r="B488" s="458" t="s">
        <v>1454</v>
      </c>
      <c r="C488" s="458" t="s">
        <v>776</v>
      </c>
      <c r="D488" s="464">
        <v>7252.87</v>
      </c>
      <c r="E488" s="464">
        <v>0</v>
      </c>
      <c r="F488" s="464">
        <v>7252.87</v>
      </c>
      <c r="G488" s="464">
        <v>0</v>
      </c>
      <c r="H488" s="464">
        <v>7252.87</v>
      </c>
      <c r="I488" s="465">
        <v>0</v>
      </c>
    </row>
    <row r="489" spans="1:10">
      <c r="A489" s="458" t="s">
        <v>1627</v>
      </c>
      <c r="B489" s="458" t="s">
        <v>1456</v>
      </c>
      <c r="C489" s="458" t="s">
        <v>776</v>
      </c>
      <c r="D489" s="464">
        <v>38217.300000000003</v>
      </c>
      <c r="E489" s="464">
        <v>0</v>
      </c>
      <c r="F489" s="464">
        <v>38217.300000000003</v>
      </c>
      <c r="G489" s="464">
        <v>0</v>
      </c>
      <c r="H489" s="464">
        <v>38217.300000000003</v>
      </c>
      <c r="I489" s="465">
        <v>0</v>
      </c>
    </row>
    <row r="490" spans="1:10">
      <c r="A490" s="458" t="s">
        <v>1628</v>
      </c>
      <c r="B490" s="458" t="s">
        <v>1458</v>
      </c>
      <c r="C490" s="458" t="s">
        <v>776</v>
      </c>
      <c r="D490" s="464">
        <v>69826.990000000005</v>
      </c>
      <c r="E490" s="464">
        <v>0</v>
      </c>
      <c r="F490" s="464">
        <v>69826.990000000005</v>
      </c>
      <c r="G490" s="464">
        <v>0</v>
      </c>
      <c r="H490" s="464">
        <v>69826.990000000005</v>
      </c>
      <c r="I490" s="465">
        <v>0</v>
      </c>
    </row>
    <row r="491" spans="1:10">
      <c r="A491" s="458" t="s">
        <v>1629</v>
      </c>
      <c r="B491" s="458" t="s">
        <v>1630</v>
      </c>
      <c r="C491" s="458" t="s">
        <v>776</v>
      </c>
      <c r="D491" s="464">
        <v>999.98</v>
      </c>
      <c r="E491" s="464">
        <v>0</v>
      </c>
      <c r="F491" s="464">
        <v>999.98</v>
      </c>
      <c r="G491" s="464">
        <v>0</v>
      </c>
      <c r="H491" s="464">
        <v>999.98</v>
      </c>
      <c r="I491" s="465">
        <v>0</v>
      </c>
    </row>
    <row r="492" spans="1:10" s="469" customFormat="1">
      <c r="A492" s="468" t="s">
        <v>1631</v>
      </c>
      <c r="B492" s="468" t="s">
        <v>1500</v>
      </c>
      <c r="C492" s="468" t="s">
        <v>776</v>
      </c>
      <c r="D492" s="464">
        <v>564842.9</v>
      </c>
      <c r="E492" s="464">
        <v>189602.68</v>
      </c>
      <c r="F492" s="464">
        <v>754445.58</v>
      </c>
      <c r="G492" s="464">
        <v>0</v>
      </c>
      <c r="H492" s="464">
        <v>754445.58</v>
      </c>
      <c r="I492" s="465">
        <v>0</v>
      </c>
      <c r="J492" s="469" t="s">
        <v>714</v>
      </c>
    </row>
    <row r="493" spans="1:10">
      <c r="A493" s="458" t="s">
        <v>1632</v>
      </c>
      <c r="B493" s="458" t="s">
        <v>1633</v>
      </c>
      <c r="C493" s="458" t="s">
        <v>776</v>
      </c>
      <c r="D493" s="464">
        <v>90311</v>
      </c>
      <c r="E493" s="464">
        <v>0</v>
      </c>
      <c r="F493" s="464">
        <v>90311</v>
      </c>
      <c r="G493" s="464">
        <v>0</v>
      </c>
      <c r="H493" s="464">
        <v>90311</v>
      </c>
      <c r="I493" s="465">
        <v>0</v>
      </c>
    </row>
    <row r="494" spans="1:10">
      <c r="A494" s="458" t="s">
        <v>1634</v>
      </c>
      <c r="B494" s="458" t="s">
        <v>1635</v>
      </c>
      <c r="C494" s="458" t="s">
        <v>776</v>
      </c>
      <c r="D494" s="464">
        <v>23468</v>
      </c>
      <c r="E494" s="464">
        <v>0</v>
      </c>
      <c r="F494" s="464">
        <v>23468</v>
      </c>
      <c r="G494" s="464">
        <v>0</v>
      </c>
      <c r="H494" s="464">
        <v>23468</v>
      </c>
      <c r="I494" s="465">
        <v>0</v>
      </c>
    </row>
    <row r="495" spans="1:10">
      <c r="A495" s="458" t="s">
        <v>1636</v>
      </c>
      <c r="B495" s="458" t="s">
        <v>1637</v>
      </c>
      <c r="C495" s="458" t="s">
        <v>776</v>
      </c>
      <c r="D495" s="464">
        <v>3288121</v>
      </c>
      <c r="E495" s="464">
        <v>0</v>
      </c>
      <c r="F495" s="464">
        <v>3288121</v>
      </c>
      <c r="G495" s="464">
        <v>0</v>
      </c>
      <c r="H495" s="464">
        <v>3288121</v>
      </c>
      <c r="I495" s="465">
        <v>0</v>
      </c>
    </row>
    <row r="496" spans="1:10">
      <c r="A496" s="458" t="s">
        <v>1228</v>
      </c>
      <c r="B496" s="458" t="s">
        <v>1229</v>
      </c>
      <c r="C496" s="458" t="s">
        <v>776</v>
      </c>
      <c r="D496" s="464">
        <v>14925.73</v>
      </c>
      <c r="E496" s="464">
        <v>0</v>
      </c>
      <c r="F496" s="464">
        <v>14925.73</v>
      </c>
      <c r="G496" s="464">
        <v>0</v>
      </c>
      <c r="H496" s="464">
        <v>14925.73</v>
      </c>
      <c r="I496" s="465">
        <v>0</v>
      </c>
    </row>
    <row r="497" spans="1:10">
      <c r="A497" s="458" t="s">
        <v>1638</v>
      </c>
      <c r="B497" s="458" t="s">
        <v>1639</v>
      </c>
      <c r="C497" s="458" t="s">
        <v>776</v>
      </c>
      <c r="D497" s="464">
        <v>89363</v>
      </c>
      <c r="E497" s="464">
        <v>0</v>
      </c>
      <c r="F497" s="464">
        <v>89363</v>
      </c>
      <c r="G497" s="464">
        <v>0</v>
      </c>
      <c r="H497" s="464">
        <v>89363</v>
      </c>
      <c r="I497" s="465">
        <v>0</v>
      </c>
    </row>
    <row r="498" spans="1:10">
      <c r="A498" s="458" t="s">
        <v>1640</v>
      </c>
      <c r="B498" s="458" t="s">
        <v>1641</v>
      </c>
      <c r="C498" s="458" t="s">
        <v>776</v>
      </c>
      <c r="D498" s="464">
        <v>35664.519999999997</v>
      </c>
      <c r="E498" s="464">
        <v>0</v>
      </c>
      <c r="F498" s="464">
        <v>35664.519999999997</v>
      </c>
      <c r="G498" s="464">
        <v>0</v>
      </c>
      <c r="H498" s="464">
        <v>35664.519999999997</v>
      </c>
      <c r="I498" s="465">
        <v>0</v>
      </c>
    </row>
    <row r="499" spans="1:10">
      <c r="A499" s="458" t="s">
        <v>1642</v>
      </c>
      <c r="B499" s="458" t="s">
        <v>1643</v>
      </c>
      <c r="C499" s="458" t="s">
        <v>776</v>
      </c>
      <c r="D499" s="464">
        <v>99627.38</v>
      </c>
      <c r="E499" s="464">
        <v>0</v>
      </c>
      <c r="F499" s="464">
        <v>99627.38</v>
      </c>
      <c r="G499" s="464">
        <v>0</v>
      </c>
      <c r="H499" s="464">
        <v>99627.38</v>
      </c>
      <c r="I499" s="465">
        <v>0</v>
      </c>
    </row>
    <row r="500" spans="1:10">
      <c r="A500" s="458" t="s">
        <v>1644</v>
      </c>
      <c r="B500" s="458" t="s">
        <v>1645</v>
      </c>
      <c r="C500" s="458" t="s">
        <v>776</v>
      </c>
      <c r="D500" s="464">
        <v>23673.25</v>
      </c>
      <c r="E500" s="464">
        <v>0</v>
      </c>
      <c r="F500" s="464">
        <v>23673.25</v>
      </c>
      <c r="G500" s="464">
        <v>0</v>
      </c>
      <c r="H500" s="464">
        <v>23673.25</v>
      </c>
      <c r="I500" s="465">
        <v>0</v>
      </c>
    </row>
    <row r="501" spans="1:10" s="460" customFormat="1">
      <c r="A501" s="459" t="s">
        <v>1646</v>
      </c>
      <c r="B501" s="459" t="s">
        <v>1647</v>
      </c>
      <c r="C501" s="459" t="s">
        <v>776</v>
      </c>
      <c r="D501" s="464">
        <v>3224</v>
      </c>
      <c r="E501" s="464">
        <v>0</v>
      </c>
      <c r="F501" s="464">
        <v>3224</v>
      </c>
      <c r="G501" s="464">
        <v>0</v>
      </c>
      <c r="H501" s="464">
        <v>3224</v>
      </c>
      <c r="I501" s="465">
        <v>0</v>
      </c>
      <c r="J501" s="460" t="s">
        <v>714</v>
      </c>
    </row>
    <row r="502" spans="1:10">
      <c r="A502" s="458" t="s">
        <v>1648</v>
      </c>
      <c r="B502" s="458" t="s">
        <v>1649</v>
      </c>
      <c r="C502" s="458" t="s">
        <v>776</v>
      </c>
      <c r="D502" s="464">
        <v>8984.5</v>
      </c>
      <c r="E502" s="464">
        <v>0</v>
      </c>
      <c r="F502" s="464">
        <v>8984.5</v>
      </c>
      <c r="G502" s="464">
        <v>0</v>
      </c>
      <c r="H502" s="464">
        <v>8984.5</v>
      </c>
      <c r="I502" s="465">
        <v>0</v>
      </c>
    </row>
    <row r="503" spans="1:10">
      <c r="A503" s="458" t="s">
        <v>1650</v>
      </c>
      <c r="B503" s="458" t="s">
        <v>1651</v>
      </c>
      <c r="C503" s="458" t="s">
        <v>776</v>
      </c>
      <c r="D503" s="464">
        <v>425731.51</v>
      </c>
      <c r="E503" s="464">
        <v>0</v>
      </c>
      <c r="F503" s="464">
        <v>425731.51</v>
      </c>
      <c r="G503" s="464">
        <v>0</v>
      </c>
      <c r="H503" s="464">
        <v>425731.51</v>
      </c>
      <c r="I503" s="465">
        <v>0</v>
      </c>
    </row>
    <row r="504" spans="1:10">
      <c r="A504" s="458" t="s">
        <v>1652</v>
      </c>
      <c r="B504" s="458" t="s">
        <v>0</v>
      </c>
      <c r="C504" s="458" t="s">
        <v>776</v>
      </c>
      <c r="D504" s="464">
        <v>35208.03</v>
      </c>
      <c r="E504" s="464">
        <v>0</v>
      </c>
      <c r="F504" s="464">
        <v>35208.03</v>
      </c>
      <c r="G504" s="464">
        <v>0</v>
      </c>
      <c r="H504" s="464">
        <v>35208.03</v>
      </c>
      <c r="I504" s="465">
        <v>0</v>
      </c>
    </row>
    <row r="505" spans="1:10">
      <c r="A505" s="458" t="s">
        <v>1</v>
      </c>
      <c r="B505" s="458" t="s">
        <v>2</v>
      </c>
      <c r="C505" s="458" t="s">
        <v>776</v>
      </c>
      <c r="D505" s="464">
        <v>45410.239999999998</v>
      </c>
      <c r="E505" s="464">
        <v>0</v>
      </c>
      <c r="F505" s="464">
        <v>45410.239999999998</v>
      </c>
      <c r="G505" s="464">
        <v>0</v>
      </c>
      <c r="H505" s="464">
        <v>45410.239999999998</v>
      </c>
      <c r="I505" s="465">
        <v>0</v>
      </c>
    </row>
    <row r="506" spans="1:10">
      <c r="A506" s="458" t="s">
        <v>3</v>
      </c>
      <c r="B506" s="458" t="s">
        <v>4</v>
      </c>
      <c r="C506" s="458" t="s">
        <v>776</v>
      </c>
      <c r="D506" s="464">
        <v>301.77999999999997</v>
      </c>
      <c r="E506" s="464">
        <v>0</v>
      </c>
      <c r="F506" s="464">
        <v>301.77999999999997</v>
      </c>
      <c r="G506" s="464">
        <v>0</v>
      </c>
      <c r="H506" s="464">
        <v>301.77999999999997</v>
      </c>
      <c r="I506" s="465">
        <v>0</v>
      </c>
    </row>
    <row r="507" spans="1:10">
      <c r="A507" s="458" t="s">
        <v>5</v>
      </c>
      <c r="B507" s="458" t="s">
        <v>6</v>
      </c>
      <c r="C507" s="458" t="s">
        <v>776</v>
      </c>
      <c r="D507" s="464">
        <v>128578.9</v>
      </c>
      <c r="E507" s="464">
        <v>0</v>
      </c>
      <c r="F507" s="464">
        <v>128578.9</v>
      </c>
      <c r="G507" s="464">
        <v>0</v>
      </c>
      <c r="H507" s="464">
        <v>128578.9</v>
      </c>
      <c r="I507" s="465">
        <v>0</v>
      </c>
    </row>
    <row r="508" spans="1:10">
      <c r="A508" s="458" t="s">
        <v>7</v>
      </c>
      <c r="B508" s="458" t="s">
        <v>8</v>
      </c>
      <c r="C508" s="458" t="s">
        <v>776</v>
      </c>
      <c r="D508" s="464">
        <v>96815.52</v>
      </c>
      <c r="E508" s="464">
        <v>0</v>
      </c>
      <c r="F508" s="464">
        <v>96815.52</v>
      </c>
      <c r="G508" s="464">
        <v>0</v>
      </c>
      <c r="H508" s="464">
        <v>96815.52</v>
      </c>
      <c r="I508" s="465">
        <v>0</v>
      </c>
    </row>
    <row r="509" spans="1:10">
      <c r="A509" s="458" t="s">
        <v>9</v>
      </c>
      <c r="B509" s="458" t="s">
        <v>10</v>
      </c>
      <c r="C509" s="458" t="s">
        <v>776</v>
      </c>
      <c r="D509" s="464">
        <v>227661.09</v>
      </c>
      <c r="E509" s="464">
        <v>0</v>
      </c>
      <c r="F509" s="464">
        <v>227661.09</v>
      </c>
      <c r="G509" s="464">
        <v>0</v>
      </c>
      <c r="H509" s="464">
        <v>227661.09</v>
      </c>
      <c r="I509" s="465">
        <v>0</v>
      </c>
    </row>
    <row r="510" spans="1:10">
      <c r="A510" s="458" t="s">
        <v>11</v>
      </c>
      <c r="B510" s="458" t="s">
        <v>12</v>
      </c>
      <c r="C510" s="458" t="s">
        <v>776</v>
      </c>
      <c r="D510" s="464">
        <v>524177</v>
      </c>
      <c r="E510" s="464">
        <v>0</v>
      </c>
      <c r="F510" s="464">
        <v>524177</v>
      </c>
      <c r="G510" s="464">
        <v>0</v>
      </c>
      <c r="H510" s="464">
        <v>524177</v>
      </c>
      <c r="I510" s="465">
        <v>0</v>
      </c>
    </row>
    <row r="511" spans="1:10">
      <c r="A511" s="458" t="s">
        <v>13</v>
      </c>
      <c r="B511" s="458" t="s">
        <v>1470</v>
      </c>
      <c r="C511" s="458" t="s">
        <v>776</v>
      </c>
      <c r="D511" s="464">
        <v>64230.38</v>
      </c>
      <c r="E511" s="464">
        <v>0</v>
      </c>
      <c r="F511" s="464">
        <v>64230.38</v>
      </c>
      <c r="G511" s="464">
        <v>0</v>
      </c>
      <c r="H511" s="464">
        <v>64230.38</v>
      </c>
      <c r="I511" s="465">
        <v>0</v>
      </c>
    </row>
    <row r="512" spans="1:10">
      <c r="A512" s="458" t="s">
        <v>14</v>
      </c>
      <c r="B512" s="458" t="s">
        <v>15</v>
      </c>
      <c r="C512" s="458" t="s">
        <v>776</v>
      </c>
      <c r="D512" s="464">
        <v>120000</v>
      </c>
      <c r="E512" s="464">
        <v>0</v>
      </c>
      <c r="F512" s="464">
        <v>120000</v>
      </c>
      <c r="G512" s="464">
        <v>0</v>
      </c>
      <c r="H512" s="464">
        <v>120000</v>
      </c>
      <c r="I512" s="465">
        <v>0</v>
      </c>
    </row>
    <row r="513" spans="1:10">
      <c r="A513" s="458" t="s">
        <v>16</v>
      </c>
      <c r="B513" s="458" t="s">
        <v>1490</v>
      </c>
      <c r="C513" s="458" t="s">
        <v>776</v>
      </c>
      <c r="D513" s="464">
        <v>26750</v>
      </c>
      <c r="E513" s="464">
        <v>0</v>
      </c>
      <c r="F513" s="464">
        <v>26750</v>
      </c>
      <c r="G513" s="464">
        <v>0</v>
      </c>
      <c r="H513" s="464">
        <v>26750</v>
      </c>
      <c r="I513" s="465">
        <v>0</v>
      </c>
    </row>
    <row r="514" spans="1:10">
      <c r="A514" s="458" t="s">
        <v>1230</v>
      </c>
      <c r="B514" s="458" t="s">
        <v>1231</v>
      </c>
      <c r="C514" s="458" t="s">
        <v>776</v>
      </c>
      <c r="D514" s="464">
        <v>10000</v>
      </c>
      <c r="E514" s="464">
        <v>0</v>
      </c>
      <c r="F514" s="464">
        <v>10000</v>
      </c>
      <c r="G514" s="464">
        <v>0</v>
      </c>
      <c r="H514" s="464">
        <v>10000</v>
      </c>
      <c r="I514" s="465">
        <v>0</v>
      </c>
    </row>
    <row r="515" spans="1:10">
      <c r="A515" s="458" t="s">
        <v>1232</v>
      </c>
      <c r="B515" s="458" t="s">
        <v>1233</v>
      </c>
      <c r="C515" s="458" t="s">
        <v>776</v>
      </c>
      <c r="D515" s="464">
        <v>4532848.25</v>
      </c>
      <c r="E515" s="464">
        <v>-4532848.25</v>
      </c>
      <c r="F515" s="464">
        <v>0</v>
      </c>
      <c r="G515" s="464">
        <v>0</v>
      </c>
      <c r="H515" s="464">
        <v>0</v>
      </c>
      <c r="I515" s="465">
        <v>0</v>
      </c>
    </row>
    <row r="516" spans="1:10">
      <c r="A516" s="458" t="s">
        <v>17</v>
      </c>
      <c r="B516" s="458" t="s">
        <v>18</v>
      </c>
      <c r="C516" s="458" t="s">
        <v>776</v>
      </c>
      <c r="D516" s="464">
        <v>3692.46</v>
      </c>
      <c r="E516" s="464">
        <v>0</v>
      </c>
      <c r="F516" s="464">
        <v>3692.46</v>
      </c>
      <c r="G516" s="464">
        <v>0</v>
      </c>
      <c r="H516" s="464">
        <v>3692.46</v>
      </c>
      <c r="I516" s="465">
        <v>0</v>
      </c>
    </row>
    <row r="517" spans="1:10">
      <c r="A517" s="458" t="s">
        <v>19</v>
      </c>
      <c r="B517" s="458" t="s">
        <v>20</v>
      </c>
      <c r="C517" s="458" t="s">
        <v>776</v>
      </c>
      <c r="D517" s="464">
        <v>34265.870000000003</v>
      </c>
      <c r="E517" s="464">
        <v>0</v>
      </c>
      <c r="F517" s="464">
        <v>34265.870000000003</v>
      </c>
      <c r="G517" s="464">
        <v>0</v>
      </c>
      <c r="H517" s="464">
        <v>34265.870000000003</v>
      </c>
      <c r="I517" s="465">
        <v>0</v>
      </c>
    </row>
    <row r="518" spans="1:10">
      <c r="A518" s="458" t="s">
        <v>21</v>
      </c>
      <c r="B518" s="458" t="s">
        <v>22</v>
      </c>
      <c r="C518" s="458" t="s">
        <v>776</v>
      </c>
      <c r="D518" s="464">
        <v>38450.550000000003</v>
      </c>
      <c r="E518" s="464">
        <v>0</v>
      </c>
      <c r="F518" s="464">
        <v>38450.550000000003</v>
      </c>
      <c r="G518" s="464">
        <v>0</v>
      </c>
      <c r="H518" s="464">
        <v>38450.550000000003</v>
      </c>
      <c r="I518" s="465">
        <v>0</v>
      </c>
    </row>
    <row r="519" spans="1:10">
      <c r="A519" s="458" t="s">
        <v>23</v>
      </c>
      <c r="B519" s="458" t="s">
        <v>24</v>
      </c>
      <c r="C519" s="458" t="s">
        <v>776</v>
      </c>
      <c r="D519" s="464">
        <v>386690.81</v>
      </c>
      <c r="E519" s="464">
        <v>0</v>
      </c>
      <c r="F519" s="464">
        <v>386690.81</v>
      </c>
      <c r="G519" s="464">
        <v>0</v>
      </c>
      <c r="H519" s="464">
        <v>386690.81</v>
      </c>
      <c r="I519" s="465">
        <v>0</v>
      </c>
    </row>
    <row r="520" spans="1:10">
      <c r="A520" s="458" t="s">
        <v>25</v>
      </c>
      <c r="B520" s="458" t="s">
        <v>26</v>
      </c>
      <c r="C520" s="458" t="s">
        <v>776</v>
      </c>
      <c r="D520" s="466">
        <v>17859</v>
      </c>
      <c r="E520" s="466">
        <v>0</v>
      </c>
      <c r="F520" s="466">
        <v>17859</v>
      </c>
      <c r="G520" s="466">
        <v>0</v>
      </c>
      <c r="H520" s="466">
        <v>17859</v>
      </c>
      <c r="I520" s="467">
        <v>0</v>
      </c>
    </row>
    <row r="521" spans="1:10">
      <c r="A521" s="458" t="s">
        <v>27</v>
      </c>
      <c r="B521" s="458" t="s">
        <v>28</v>
      </c>
      <c r="C521" s="458" t="s">
        <v>779</v>
      </c>
      <c r="D521" s="464">
        <v>0</v>
      </c>
      <c r="E521" s="464">
        <v>0</v>
      </c>
      <c r="F521" s="464">
        <v>0</v>
      </c>
      <c r="G521" s="464">
        <v>0</v>
      </c>
      <c r="H521" s="464">
        <v>0</v>
      </c>
      <c r="I521" s="465">
        <v>0</v>
      </c>
    </row>
    <row r="522" spans="1:10">
      <c r="A522" s="458" t="s">
        <v>29</v>
      </c>
      <c r="B522" s="458" t="s">
        <v>28</v>
      </c>
      <c r="C522" s="458" t="s">
        <v>779</v>
      </c>
      <c r="D522" s="464">
        <v>0</v>
      </c>
      <c r="E522" s="464">
        <v>0</v>
      </c>
      <c r="F522" s="464">
        <v>0</v>
      </c>
      <c r="G522" s="464">
        <v>0</v>
      </c>
      <c r="H522" s="464">
        <v>0</v>
      </c>
      <c r="I522" s="465">
        <v>1912586.82</v>
      </c>
    </row>
    <row r="523" spans="1:10">
      <c r="A523" s="458" t="s">
        <v>30</v>
      </c>
      <c r="B523" s="458" t="s">
        <v>31</v>
      </c>
      <c r="C523" s="458" t="s">
        <v>779</v>
      </c>
      <c r="D523" s="464">
        <v>0</v>
      </c>
      <c r="E523" s="464">
        <v>0</v>
      </c>
      <c r="F523" s="464">
        <v>0</v>
      </c>
      <c r="G523" s="464">
        <v>0</v>
      </c>
      <c r="H523" s="464">
        <v>0</v>
      </c>
      <c r="I523" s="465">
        <v>2308892.91</v>
      </c>
    </row>
    <row r="524" spans="1:10">
      <c r="A524" s="458" t="s">
        <v>32</v>
      </c>
      <c r="B524" s="458" t="s">
        <v>706</v>
      </c>
      <c r="C524" s="458" t="s">
        <v>779</v>
      </c>
      <c r="D524" s="464">
        <v>0</v>
      </c>
      <c r="E524" s="464">
        <v>0</v>
      </c>
      <c r="F524" s="464">
        <v>0</v>
      </c>
      <c r="G524" s="464">
        <v>0</v>
      </c>
      <c r="H524" s="464">
        <v>0</v>
      </c>
      <c r="I524" s="465">
        <v>80605</v>
      </c>
    </row>
    <row r="525" spans="1:10">
      <c r="A525" s="458" t="s">
        <v>33</v>
      </c>
      <c r="B525" s="458" t="s">
        <v>28</v>
      </c>
      <c r="C525" s="458" t="s">
        <v>779</v>
      </c>
      <c r="D525" s="464">
        <v>20968814.84</v>
      </c>
      <c r="E525" s="464">
        <v>0</v>
      </c>
      <c r="F525" s="464">
        <v>20968814.84</v>
      </c>
      <c r="G525" s="464">
        <v>0</v>
      </c>
      <c r="H525" s="464">
        <v>20968814.84</v>
      </c>
      <c r="I525" s="465">
        <v>0</v>
      </c>
    </row>
    <row r="526" spans="1:10">
      <c r="A526" s="458" t="s">
        <v>34</v>
      </c>
      <c r="B526" s="458" t="s">
        <v>31</v>
      </c>
      <c r="C526" s="458" t="s">
        <v>779</v>
      </c>
      <c r="D526" s="464">
        <v>950994.36</v>
      </c>
      <c r="E526" s="464">
        <v>0</v>
      </c>
      <c r="F526" s="464">
        <v>950994.36</v>
      </c>
      <c r="G526" s="464">
        <v>0</v>
      </c>
      <c r="H526" s="464">
        <v>950994.36</v>
      </c>
      <c r="I526" s="465">
        <v>0</v>
      </c>
    </row>
    <row r="527" spans="1:10">
      <c r="A527" s="458" t="s">
        <v>35</v>
      </c>
      <c r="B527" s="458" t="s">
        <v>779</v>
      </c>
      <c r="C527" s="458" t="s">
        <v>779</v>
      </c>
      <c r="D527" s="464">
        <v>445463.73</v>
      </c>
      <c r="E527" s="464">
        <v>3012155.44</v>
      </c>
      <c r="F527" s="464">
        <v>3457619.17</v>
      </c>
      <c r="G527" s="464">
        <v>0</v>
      </c>
      <c r="H527" s="464">
        <v>3457619.17</v>
      </c>
      <c r="I527" s="465">
        <v>0</v>
      </c>
    </row>
    <row r="528" spans="1:10" s="469" customFormat="1">
      <c r="A528" s="468" t="s">
        <v>36</v>
      </c>
      <c r="B528" s="468" t="s">
        <v>706</v>
      </c>
      <c r="C528" s="468" t="s">
        <v>779</v>
      </c>
      <c r="D528" s="464">
        <v>81739.199999999997</v>
      </c>
      <c r="E528" s="464">
        <v>27246.799999999999</v>
      </c>
      <c r="F528" s="464">
        <v>108986</v>
      </c>
      <c r="G528" s="464">
        <v>0</v>
      </c>
      <c r="H528" s="464">
        <v>108986</v>
      </c>
      <c r="I528" s="465">
        <v>0</v>
      </c>
      <c r="J528" s="469" t="s">
        <v>714</v>
      </c>
    </row>
    <row r="529" spans="1:9">
      <c r="A529" s="458" t="s">
        <v>38</v>
      </c>
      <c r="B529" s="458" t="s">
        <v>39</v>
      </c>
      <c r="C529" s="458" t="s">
        <v>656</v>
      </c>
      <c r="D529" s="464">
        <v>0</v>
      </c>
      <c r="E529" s="464">
        <v>0</v>
      </c>
      <c r="F529" s="464">
        <v>0</v>
      </c>
      <c r="G529" s="464">
        <v>0</v>
      </c>
      <c r="H529" s="464">
        <v>0</v>
      </c>
      <c r="I529" s="465">
        <v>16836335.07</v>
      </c>
    </row>
    <row r="530" spans="1:9">
      <c r="A530" s="458" t="s">
        <v>40</v>
      </c>
      <c r="B530" s="458" t="s">
        <v>39</v>
      </c>
      <c r="C530" s="458" t="s">
        <v>656</v>
      </c>
      <c r="D530" s="464">
        <v>19628213.16</v>
      </c>
      <c r="E530" s="464">
        <v>0</v>
      </c>
      <c r="F530" s="464">
        <v>19628213.16</v>
      </c>
      <c r="G530" s="464">
        <v>0</v>
      </c>
      <c r="H530" s="464">
        <v>19628213.16</v>
      </c>
      <c r="I530" s="465">
        <v>0</v>
      </c>
    </row>
    <row r="531" spans="1:9">
      <c r="A531" s="458" t="s">
        <v>41</v>
      </c>
      <c r="B531" s="458" t="s">
        <v>39</v>
      </c>
      <c r="C531" s="458" t="s">
        <v>656</v>
      </c>
      <c r="D531" s="464">
        <v>31332135.77</v>
      </c>
      <c r="E531" s="464">
        <v>1821649.8</v>
      </c>
      <c r="F531" s="464">
        <v>33153785.57</v>
      </c>
      <c r="G531" s="464">
        <v>0</v>
      </c>
      <c r="H531" s="464">
        <v>33153785.57</v>
      </c>
      <c r="I531" s="465">
        <v>0</v>
      </c>
    </row>
    <row r="532" spans="1:9">
      <c r="A532" s="458" t="s">
        <v>42</v>
      </c>
      <c r="B532" s="458" t="s">
        <v>43</v>
      </c>
      <c r="C532" s="458" t="s">
        <v>656</v>
      </c>
      <c r="D532" s="464">
        <v>1337435.8</v>
      </c>
      <c r="E532" s="464">
        <v>596981.73</v>
      </c>
      <c r="F532" s="464">
        <v>1934417.53</v>
      </c>
      <c r="G532" s="464">
        <v>0</v>
      </c>
      <c r="H532" s="464">
        <v>1934417.53</v>
      </c>
      <c r="I532" s="465">
        <v>-9547388.6999999993</v>
      </c>
    </row>
    <row r="533" spans="1:9">
      <c r="A533" s="458" t="s">
        <v>44</v>
      </c>
      <c r="B533" s="458" t="s">
        <v>45</v>
      </c>
      <c r="C533" s="458" t="s">
        <v>656</v>
      </c>
      <c r="D533" s="466">
        <v>0</v>
      </c>
      <c r="E533" s="466">
        <v>0</v>
      </c>
      <c r="F533" s="466">
        <v>0</v>
      </c>
      <c r="G533" s="466">
        <v>0</v>
      </c>
      <c r="H533" s="466">
        <v>0</v>
      </c>
      <c r="I533" s="467">
        <v>0</v>
      </c>
    </row>
  </sheetData>
  <autoFilter ref="A9:J533"/>
  <mergeCells count="1">
    <mergeCell ref="A5:C5"/>
  </mergeCells>
  <phoneticPr fontId="154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workbookViewId="0"/>
  </sheetViews>
  <sheetFormatPr defaultRowHeight="11.25"/>
  <cols>
    <col min="1" max="1" width="45.28515625" style="473" customWidth="1"/>
    <col min="2" max="2" width="16" style="473" bestFit="1" customWidth="1"/>
    <col min="3" max="3" width="12.28515625" style="473" bestFit="1" customWidth="1"/>
    <col min="4" max="4" width="16" style="473" bestFit="1" customWidth="1"/>
    <col min="5" max="5" width="13.42578125" style="473" bestFit="1" customWidth="1"/>
    <col min="6" max="6" width="16" style="473" bestFit="1" customWidth="1"/>
    <col min="7" max="16384" width="9.140625" style="473"/>
  </cols>
  <sheetData>
    <row r="1" spans="1:6" ht="12" thickTop="1">
      <c r="A1" s="470"/>
      <c r="B1" s="471"/>
      <c r="C1" s="471"/>
      <c r="D1" s="471"/>
      <c r="E1" s="471"/>
      <c r="F1" s="472"/>
    </row>
    <row r="2" spans="1:6">
      <c r="A2" s="474"/>
      <c r="B2" s="475"/>
      <c r="C2" s="475"/>
      <c r="D2" s="475"/>
      <c r="E2" s="475"/>
      <c r="F2" s="476"/>
    </row>
    <row r="3" spans="1:6">
      <c r="A3" s="474"/>
      <c r="B3" s="475"/>
      <c r="C3" s="475"/>
      <c r="D3" s="475"/>
      <c r="E3" s="475"/>
      <c r="F3" s="476"/>
    </row>
    <row r="4" spans="1:6">
      <c r="A4" s="474"/>
      <c r="B4" s="475"/>
      <c r="C4" s="475"/>
      <c r="D4" s="475"/>
      <c r="E4" s="475"/>
      <c r="F4" s="476"/>
    </row>
    <row r="5" spans="1:6">
      <c r="A5" s="732" t="s">
        <v>353</v>
      </c>
      <c r="B5" s="733"/>
      <c r="C5" s="733"/>
      <c r="D5" s="475"/>
      <c r="E5" s="475"/>
      <c r="F5" s="476"/>
    </row>
    <row r="6" spans="1:6">
      <c r="A6" s="474"/>
      <c r="B6" s="475"/>
      <c r="C6" s="475"/>
      <c r="D6" s="475"/>
      <c r="E6" s="475"/>
      <c r="F6" s="476"/>
    </row>
    <row r="7" spans="1:6">
      <c r="A7" s="511"/>
      <c r="B7" s="512" t="s">
        <v>354</v>
      </c>
      <c r="C7" s="512" t="s">
        <v>354</v>
      </c>
      <c r="D7" s="512" t="s">
        <v>354</v>
      </c>
      <c r="E7" s="512" t="s">
        <v>354</v>
      </c>
      <c r="F7" s="513" t="s">
        <v>354</v>
      </c>
    </row>
    <row r="8" spans="1:6">
      <c r="A8" s="514" t="s">
        <v>638</v>
      </c>
      <c r="B8" s="515" t="s">
        <v>781</v>
      </c>
      <c r="C8" s="515" t="s">
        <v>782</v>
      </c>
      <c r="D8" s="515" t="s">
        <v>783</v>
      </c>
      <c r="E8" s="515" t="s">
        <v>784</v>
      </c>
      <c r="F8" s="516" t="s">
        <v>639</v>
      </c>
    </row>
    <row r="9" spans="1:6">
      <c r="A9" s="477" t="s">
        <v>644</v>
      </c>
      <c r="B9" s="505">
        <v>10767504.51</v>
      </c>
      <c r="C9" s="505">
        <v>-624</v>
      </c>
      <c r="D9" s="505">
        <v>10766880.51</v>
      </c>
      <c r="E9" s="505">
        <v>0</v>
      </c>
      <c r="F9" s="506">
        <v>10766880.51</v>
      </c>
    </row>
    <row r="10" spans="1:6">
      <c r="A10" s="517" t="s">
        <v>646</v>
      </c>
      <c r="B10" s="505">
        <v>0</v>
      </c>
      <c r="C10" s="505">
        <v>0</v>
      </c>
      <c r="D10" s="505">
        <v>0</v>
      </c>
      <c r="E10" s="505">
        <v>0</v>
      </c>
      <c r="F10" s="506">
        <v>0</v>
      </c>
    </row>
    <row r="11" spans="1:6">
      <c r="A11" s="477" t="s">
        <v>356</v>
      </c>
      <c r="B11" s="505">
        <v>1625528718.54</v>
      </c>
      <c r="C11" s="505">
        <v>144523.98000000001</v>
      </c>
      <c r="D11" s="505">
        <v>1625673242.52</v>
      </c>
      <c r="E11" s="505">
        <v>0</v>
      </c>
      <c r="F11" s="506">
        <v>1625673242.52</v>
      </c>
    </row>
    <row r="12" spans="1:6">
      <c r="A12" s="477" t="s">
        <v>357</v>
      </c>
      <c r="B12" s="505">
        <v>6864022.4499999993</v>
      </c>
      <c r="C12" s="505">
        <v>-1320581</v>
      </c>
      <c r="D12" s="505">
        <v>5543441.4499999993</v>
      </c>
      <c r="E12" s="505">
        <v>0</v>
      </c>
      <c r="F12" s="506">
        <v>5543441.4499999993</v>
      </c>
    </row>
    <row r="13" spans="1:6">
      <c r="A13" s="477" t="s">
        <v>666</v>
      </c>
      <c r="B13" s="505">
        <v>48336000</v>
      </c>
      <c r="C13" s="505">
        <v>0</v>
      </c>
      <c r="D13" s="505">
        <v>48336000</v>
      </c>
      <c r="E13" s="505">
        <v>0</v>
      </c>
      <c r="F13" s="506">
        <v>48336000</v>
      </c>
    </row>
    <row r="14" spans="1:6">
      <c r="A14" s="477" t="s">
        <v>875</v>
      </c>
      <c r="B14" s="505">
        <v>609053.98</v>
      </c>
      <c r="C14" s="505">
        <v>-144523.98000000001</v>
      </c>
      <c r="D14" s="505">
        <v>464530</v>
      </c>
      <c r="E14" s="505">
        <v>0</v>
      </c>
      <c r="F14" s="506">
        <v>464530</v>
      </c>
    </row>
    <row r="15" spans="1:6">
      <c r="A15" s="477" t="s">
        <v>350</v>
      </c>
      <c r="B15" s="505">
        <v>41527493.25</v>
      </c>
      <c r="C15" s="505">
        <v>0</v>
      </c>
      <c r="D15" s="505">
        <v>41527493.25</v>
      </c>
      <c r="E15" s="505">
        <v>-14770369.34</v>
      </c>
      <c r="F15" s="506">
        <v>26757123.91</v>
      </c>
    </row>
    <row r="16" spans="1:6">
      <c r="A16" s="477" t="s">
        <v>358</v>
      </c>
      <c r="B16" s="505">
        <v>6708712.6799999997</v>
      </c>
      <c r="C16" s="505">
        <v>9807.7000000000007</v>
      </c>
      <c r="D16" s="505">
        <v>6718520.3799999999</v>
      </c>
      <c r="E16" s="505">
        <v>0</v>
      </c>
      <c r="F16" s="506">
        <v>6718520.3799999999</v>
      </c>
    </row>
    <row r="17" spans="1:6">
      <c r="A17" s="477" t="s">
        <v>675</v>
      </c>
      <c r="B17" s="505">
        <v>13720039.879999999</v>
      </c>
      <c r="C17" s="505">
        <v>0</v>
      </c>
      <c r="D17" s="505">
        <v>13720039.879999999</v>
      </c>
      <c r="E17" s="505">
        <v>0</v>
      </c>
      <c r="F17" s="506">
        <v>13720039.879999999</v>
      </c>
    </row>
    <row r="18" spans="1:6">
      <c r="A18" s="477" t="s">
        <v>359</v>
      </c>
      <c r="B18" s="505">
        <v>894863.01</v>
      </c>
      <c r="C18" s="505">
        <v>0</v>
      </c>
      <c r="D18" s="505">
        <v>894863.01</v>
      </c>
      <c r="E18" s="505">
        <v>0</v>
      </c>
      <c r="F18" s="506">
        <v>894863.01</v>
      </c>
    </row>
    <row r="19" spans="1:6">
      <c r="A19" s="477" t="s">
        <v>360</v>
      </c>
      <c r="B19" s="505">
        <v>11930139.810000001</v>
      </c>
      <c r="C19" s="505">
        <v>702203.43</v>
      </c>
      <c r="D19" s="505">
        <v>12632343.24</v>
      </c>
      <c r="E19" s="505">
        <v>0</v>
      </c>
      <c r="F19" s="506">
        <v>12632343.24</v>
      </c>
    </row>
    <row r="20" spans="1:6">
      <c r="A20" s="477" t="s">
        <v>361</v>
      </c>
      <c r="B20" s="507">
        <v>339690.42</v>
      </c>
      <c r="C20" s="507">
        <v>0</v>
      </c>
      <c r="D20" s="507">
        <v>339690.42</v>
      </c>
      <c r="E20" s="507">
        <v>0</v>
      </c>
      <c r="F20" s="508">
        <v>339690.42</v>
      </c>
    </row>
    <row r="21" spans="1:6">
      <c r="A21" s="477"/>
      <c r="B21" s="505"/>
      <c r="C21" s="505"/>
      <c r="D21" s="505"/>
      <c r="E21" s="505"/>
      <c r="F21" s="506"/>
    </row>
    <row r="22" spans="1:6" ht="12" thickBot="1">
      <c r="A22" s="477" t="s">
        <v>684</v>
      </c>
      <c r="B22" s="509">
        <v>1767226238.53</v>
      </c>
      <c r="C22" s="509">
        <v>-609193.87</v>
      </c>
      <c r="D22" s="509">
        <v>1766617044.6600001</v>
      </c>
      <c r="E22" s="509">
        <v>-14770369.34</v>
      </c>
      <c r="F22" s="510">
        <v>1751846675.3199999</v>
      </c>
    </row>
    <row r="23" spans="1:6" ht="12" thickTop="1">
      <c r="A23" s="477"/>
      <c r="B23" s="505"/>
      <c r="C23" s="505"/>
      <c r="D23" s="505"/>
      <c r="E23" s="505"/>
      <c r="F23" s="506"/>
    </row>
    <row r="24" spans="1:6">
      <c r="A24" s="477" t="s">
        <v>696</v>
      </c>
      <c r="B24" s="505">
        <v>-29400321.870000001</v>
      </c>
      <c r="C24" s="505">
        <v>2793979.24</v>
      </c>
      <c r="D24" s="505">
        <v>-26606342.630000003</v>
      </c>
      <c r="E24" s="505">
        <v>0</v>
      </c>
      <c r="F24" s="506">
        <v>-26606342.630000003</v>
      </c>
    </row>
    <row r="25" spans="1:6">
      <c r="A25" s="477" t="s">
        <v>692</v>
      </c>
      <c r="B25" s="505">
        <v>-26707111.640000001</v>
      </c>
      <c r="C25" s="505">
        <v>-1557589.42</v>
      </c>
      <c r="D25" s="505">
        <v>-28264701.060000002</v>
      </c>
      <c r="E25" s="505">
        <v>0</v>
      </c>
      <c r="F25" s="506">
        <v>-28264701.060000002</v>
      </c>
    </row>
    <row r="26" spans="1:6">
      <c r="A26" s="477" t="s">
        <v>362</v>
      </c>
      <c r="B26" s="505">
        <v>-755858.78</v>
      </c>
      <c r="C26" s="505">
        <v>9480.6299999999992</v>
      </c>
      <c r="D26" s="505">
        <v>-746378.15</v>
      </c>
      <c r="E26" s="505">
        <v>0</v>
      </c>
      <c r="F26" s="506">
        <v>-746378.15</v>
      </c>
    </row>
    <row r="27" spans="1:6">
      <c r="A27" s="477" t="s">
        <v>67</v>
      </c>
      <c r="B27" s="505">
        <v>-152726946.47</v>
      </c>
      <c r="C27" s="505">
        <v>0</v>
      </c>
      <c r="D27" s="505">
        <v>-152726946.47</v>
      </c>
      <c r="E27" s="505">
        <v>14770369.34</v>
      </c>
      <c r="F27" s="506">
        <v>-137956577.13</v>
      </c>
    </row>
    <row r="28" spans="1:6">
      <c r="A28" s="477" t="s">
        <v>363</v>
      </c>
      <c r="B28" s="505">
        <v>-682294962.50999999</v>
      </c>
      <c r="C28" s="505">
        <v>0</v>
      </c>
      <c r="D28" s="505">
        <v>-682294962.50999999</v>
      </c>
      <c r="E28" s="505">
        <v>0</v>
      </c>
      <c r="F28" s="506">
        <v>-682294962.50999999</v>
      </c>
    </row>
    <row r="29" spans="1:6">
      <c r="A29" s="477" t="s">
        <v>364</v>
      </c>
      <c r="B29" s="505">
        <v>0</v>
      </c>
      <c r="C29" s="505">
        <v>0</v>
      </c>
      <c r="D29" s="505">
        <v>0</v>
      </c>
      <c r="E29" s="505">
        <v>-4393380</v>
      </c>
      <c r="F29" s="506">
        <v>-4393380</v>
      </c>
    </row>
    <row r="30" spans="1:6">
      <c r="A30" s="477" t="s">
        <v>365</v>
      </c>
      <c r="B30" s="505">
        <v>-96873615.909999996</v>
      </c>
      <c r="C30" s="505">
        <v>0</v>
      </c>
      <c r="D30" s="505">
        <v>-96873615.909999996</v>
      </c>
      <c r="E30" s="505">
        <v>4393380</v>
      </c>
      <c r="F30" s="506">
        <v>-92480235.909999996</v>
      </c>
    </row>
    <row r="31" spans="1:6">
      <c r="A31" s="477" t="s">
        <v>66</v>
      </c>
      <c r="B31" s="505">
        <v>-5624030.8399999999</v>
      </c>
      <c r="C31" s="505">
        <v>3192</v>
      </c>
      <c r="D31" s="505">
        <v>-5620838.8399999999</v>
      </c>
      <c r="E31" s="505">
        <v>0</v>
      </c>
      <c r="F31" s="506">
        <v>-5620838.8399999999</v>
      </c>
    </row>
    <row r="32" spans="1:6">
      <c r="A32" s="477" t="s">
        <v>366</v>
      </c>
      <c r="B32" s="505">
        <v>0</v>
      </c>
      <c r="C32" s="505">
        <v>0</v>
      </c>
      <c r="D32" s="505">
        <v>0</v>
      </c>
      <c r="E32" s="505">
        <v>0</v>
      </c>
      <c r="F32" s="506">
        <v>0</v>
      </c>
    </row>
    <row r="33" spans="1:6">
      <c r="A33" s="477" t="s">
        <v>700</v>
      </c>
      <c r="B33" s="505">
        <v>-2625861.0099999998</v>
      </c>
      <c r="C33" s="505">
        <v>-79893.490000000005</v>
      </c>
      <c r="D33" s="505">
        <v>-2705754.5</v>
      </c>
      <c r="E33" s="505">
        <v>0</v>
      </c>
      <c r="F33" s="506">
        <v>-2705754.5</v>
      </c>
    </row>
    <row r="34" spans="1:6">
      <c r="A34" s="477" t="s">
        <v>367</v>
      </c>
      <c r="B34" s="505">
        <v>-68921877.329999998</v>
      </c>
      <c r="C34" s="505">
        <v>0</v>
      </c>
      <c r="D34" s="505">
        <v>-68921877.329999998</v>
      </c>
      <c r="E34" s="505">
        <v>0</v>
      </c>
      <c r="F34" s="506">
        <v>-68921877.329999998</v>
      </c>
    </row>
    <row r="35" spans="1:6">
      <c r="A35" s="477" t="s">
        <v>368</v>
      </c>
      <c r="B35" s="505">
        <v>-22528695.870000001</v>
      </c>
      <c r="C35" s="505">
        <v>0</v>
      </c>
      <c r="D35" s="505">
        <v>-22528695.870000001</v>
      </c>
      <c r="E35" s="505">
        <v>0</v>
      </c>
      <c r="F35" s="506">
        <v>-22528695.870000001</v>
      </c>
    </row>
    <row r="36" spans="1:6">
      <c r="A36" s="477" t="s">
        <v>68</v>
      </c>
      <c r="B36" s="505">
        <v>-64000000</v>
      </c>
      <c r="C36" s="505">
        <v>0</v>
      </c>
      <c r="D36" s="505">
        <v>-64000000</v>
      </c>
      <c r="E36" s="505">
        <v>0</v>
      </c>
      <c r="F36" s="506">
        <v>-64000000</v>
      </c>
    </row>
    <row r="37" spans="1:6">
      <c r="A37" s="477" t="s">
        <v>691</v>
      </c>
      <c r="B37" s="507">
        <v>-141804.64000000001</v>
      </c>
      <c r="C37" s="507">
        <v>0</v>
      </c>
      <c r="D37" s="507">
        <v>-141804.64000000001</v>
      </c>
      <c r="E37" s="507">
        <v>0</v>
      </c>
      <c r="F37" s="508">
        <v>-141804.64000000001</v>
      </c>
    </row>
    <row r="38" spans="1:6">
      <c r="A38" s="477" t="s">
        <v>352</v>
      </c>
      <c r="B38" s="507">
        <v>-1152601086.8699999</v>
      </c>
      <c r="C38" s="507">
        <v>1169168.96</v>
      </c>
      <c r="D38" s="507">
        <v>-1151431917.9100001</v>
      </c>
      <c r="E38" s="507">
        <v>14770369.34</v>
      </c>
      <c r="F38" s="508">
        <v>-1136661548.5699999</v>
      </c>
    </row>
    <row r="39" spans="1:6">
      <c r="A39" s="477"/>
      <c r="B39" s="505"/>
      <c r="C39" s="505"/>
      <c r="D39" s="505"/>
      <c r="E39" s="505"/>
      <c r="F39" s="506"/>
    </row>
    <row r="40" spans="1:6">
      <c r="A40" s="477" t="s">
        <v>715</v>
      </c>
      <c r="B40" s="505">
        <v>-500000000</v>
      </c>
      <c r="C40" s="505">
        <v>0</v>
      </c>
      <c r="D40" s="505">
        <v>-500000000</v>
      </c>
      <c r="E40" s="505">
        <v>0</v>
      </c>
      <c r="F40" s="506">
        <v>-500000000</v>
      </c>
    </row>
    <row r="41" spans="1:6">
      <c r="A41" s="477" t="s">
        <v>717</v>
      </c>
      <c r="B41" s="505">
        <v>-2304363</v>
      </c>
      <c r="C41" s="505">
        <v>0</v>
      </c>
      <c r="D41" s="505">
        <v>-2304363</v>
      </c>
      <c r="E41" s="505">
        <v>0</v>
      </c>
      <c r="F41" s="506">
        <v>-2304363</v>
      </c>
    </row>
    <row r="42" spans="1:6">
      <c r="A42" s="477" t="s">
        <v>720</v>
      </c>
      <c r="B42" s="505">
        <v>-82375411.379999995</v>
      </c>
      <c r="C42" s="505">
        <v>400000</v>
      </c>
      <c r="D42" s="505">
        <v>-81975411.379999995</v>
      </c>
      <c r="E42" s="505">
        <v>0</v>
      </c>
      <c r="F42" s="506">
        <v>-81975411.379999995</v>
      </c>
    </row>
    <row r="43" spans="1:6">
      <c r="A43" s="477" t="s">
        <v>721</v>
      </c>
      <c r="B43" s="507">
        <v>-5145377.28</v>
      </c>
      <c r="C43" s="507">
        <v>-559975.09</v>
      </c>
      <c r="D43" s="507">
        <v>-5705352.3700000001</v>
      </c>
      <c r="E43" s="507">
        <v>0</v>
      </c>
      <c r="F43" s="508">
        <v>-5705352.3700000001</v>
      </c>
    </row>
    <row r="44" spans="1:6">
      <c r="A44" s="477" t="s">
        <v>1253</v>
      </c>
      <c r="B44" s="505">
        <v>-24800000</v>
      </c>
      <c r="C44" s="505">
        <v>-400000</v>
      </c>
      <c r="D44" s="505">
        <v>-25200000</v>
      </c>
      <c r="E44" s="505">
        <v>0</v>
      </c>
      <c r="F44" s="506">
        <v>-25200000</v>
      </c>
    </row>
    <row r="45" spans="1:6">
      <c r="A45" s="477" t="s">
        <v>725</v>
      </c>
      <c r="B45" s="507">
        <v>-614625151.65999997</v>
      </c>
      <c r="C45" s="507">
        <v>-559975.09</v>
      </c>
      <c r="D45" s="507">
        <v>-615185126.75</v>
      </c>
      <c r="E45" s="507">
        <v>0</v>
      </c>
      <c r="F45" s="508">
        <v>-615185126.75</v>
      </c>
    </row>
    <row r="46" spans="1:6">
      <c r="A46" s="477"/>
      <c r="B46" s="505"/>
      <c r="C46" s="505"/>
      <c r="D46" s="505"/>
      <c r="E46" s="505"/>
      <c r="F46" s="506"/>
    </row>
    <row r="47" spans="1:6" ht="12" thickBot="1">
      <c r="A47" s="477" t="s">
        <v>726</v>
      </c>
      <c r="B47" s="509">
        <v>-1767226238.53</v>
      </c>
      <c r="C47" s="509">
        <v>609193.87</v>
      </c>
      <c r="D47" s="509">
        <v>-1766617044.6600001</v>
      </c>
      <c r="E47" s="509">
        <v>14770369.34</v>
      </c>
      <c r="F47" s="510">
        <v>-1751846675.3199999</v>
      </c>
    </row>
    <row r="48" spans="1:6" ht="12" thickTop="1">
      <c r="A48" s="477"/>
      <c r="B48" s="505"/>
      <c r="C48" s="505"/>
      <c r="D48" s="505"/>
      <c r="E48" s="505"/>
      <c r="F48" s="506"/>
    </row>
    <row r="49" spans="1:6">
      <c r="A49" s="477" t="s">
        <v>369</v>
      </c>
      <c r="B49" s="505">
        <v>-5056617.78</v>
      </c>
      <c r="C49" s="505">
        <v>-255097.21</v>
      </c>
      <c r="D49" s="505">
        <v>-5311714.99</v>
      </c>
      <c r="E49" s="505">
        <v>167662</v>
      </c>
      <c r="F49" s="506">
        <v>-5144052.99</v>
      </c>
    </row>
    <row r="50" spans="1:6">
      <c r="A50" s="477" t="s">
        <v>370</v>
      </c>
      <c r="B50" s="507">
        <v>-98064071.229999989</v>
      </c>
      <c r="C50" s="507">
        <v>0</v>
      </c>
      <c r="D50" s="507">
        <v>-98064071.229999989</v>
      </c>
      <c r="E50" s="507">
        <v>0</v>
      </c>
      <c r="F50" s="508">
        <v>-98064071.229999989</v>
      </c>
    </row>
    <row r="51" spans="1:6">
      <c r="A51" s="477" t="s">
        <v>774</v>
      </c>
      <c r="B51" s="507">
        <v>-103120689.01000001</v>
      </c>
      <c r="C51" s="507">
        <v>-255097.21</v>
      </c>
      <c r="D51" s="507">
        <v>-103375786.22</v>
      </c>
      <c r="E51" s="507">
        <v>167662</v>
      </c>
      <c r="F51" s="508">
        <v>-103208124.22</v>
      </c>
    </row>
    <row r="52" spans="1:6">
      <c r="A52" s="477"/>
      <c r="B52" s="505"/>
      <c r="C52" s="505"/>
      <c r="D52" s="505"/>
      <c r="E52" s="505"/>
      <c r="F52" s="506"/>
    </row>
    <row r="53" spans="1:6">
      <c r="A53" s="477" t="s">
        <v>371</v>
      </c>
      <c r="B53" s="507">
        <v>67682648.609999985</v>
      </c>
      <c r="C53" s="507">
        <v>663.62</v>
      </c>
      <c r="D53" s="507">
        <v>67683312.229999974</v>
      </c>
      <c r="E53" s="507">
        <v>0</v>
      </c>
      <c r="F53" s="508">
        <v>67683312.229999974</v>
      </c>
    </row>
    <row r="54" spans="1:6">
      <c r="A54" s="477" t="s">
        <v>372</v>
      </c>
      <c r="B54" s="507">
        <v>67682648.609999999</v>
      </c>
      <c r="C54" s="507">
        <v>663.62</v>
      </c>
      <c r="D54" s="507">
        <v>67683312.230000004</v>
      </c>
      <c r="E54" s="507">
        <v>0</v>
      </c>
      <c r="F54" s="508">
        <v>67683312.230000004</v>
      </c>
    </row>
    <row r="55" spans="1:6">
      <c r="A55" s="477"/>
      <c r="B55" s="505"/>
      <c r="C55" s="505"/>
      <c r="D55" s="505"/>
      <c r="E55" s="505"/>
      <c r="F55" s="506"/>
    </row>
    <row r="56" spans="1:6">
      <c r="A56" s="477" t="s">
        <v>373</v>
      </c>
      <c r="B56" s="507">
        <v>-35438040.399999999</v>
      </c>
      <c r="C56" s="507">
        <v>-254433.59</v>
      </c>
      <c r="D56" s="507">
        <v>-35692473.990000002</v>
      </c>
      <c r="E56" s="507">
        <v>167662</v>
      </c>
      <c r="F56" s="508">
        <v>-35524811.990000002</v>
      </c>
    </row>
    <row r="57" spans="1:6">
      <c r="A57" s="477"/>
      <c r="B57" s="505"/>
      <c r="C57" s="505"/>
      <c r="D57" s="505"/>
      <c r="E57" s="505"/>
      <c r="F57" s="506"/>
    </row>
    <row r="58" spans="1:6">
      <c r="A58" s="477" t="s">
        <v>374</v>
      </c>
      <c r="B58" s="505">
        <v>16773438.230000002</v>
      </c>
      <c r="C58" s="505">
        <v>727195.79</v>
      </c>
      <c r="D58" s="505">
        <v>17500634.020000003</v>
      </c>
      <c r="E58" s="505">
        <v>-167662</v>
      </c>
      <c r="F58" s="506">
        <v>17332972.020000003</v>
      </c>
    </row>
    <row r="59" spans="1:6">
      <c r="A59" s="477" t="s">
        <v>375</v>
      </c>
      <c r="B59" s="507">
        <v>9982400.0800000001</v>
      </c>
      <c r="C59" s="507">
        <v>-2888535.03</v>
      </c>
      <c r="D59" s="507">
        <v>7093865.0499999998</v>
      </c>
      <c r="E59" s="507">
        <v>0</v>
      </c>
      <c r="F59" s="508">
        <v>7093865.0499999998</v>
      </c>
    </row>
    <row r="60" spans="1:6">
      <c r="A60" s="477" t="s">
        <v>376</v>
      </c>
      <c r="B60" s="507">
        <v>26755838.309999999</v>
      </c>
      <c r="C60" s="507">
        <v>-2161339.2400000002</v>
      </c>
      <c r="D60" s="507">
        <v>24594499.07</v>
      </c>
      <c r="E60" s="507">
        <v>-167662</v>
      </c>
      <c r="F60" s="508">
        <v>24426837.07</v>
      </c>
    </row>
    <row r="61" spans="1:6">
      <c r="A61" s="477"/>
      <c r="B61" s="505"/>
      <c r="C61" s="505"/>
      <c r="D61" s="505"/>
      <c r="E61" s="505"/>
      <c r="F61" s="506"/>
    </row>
    <row r="62" spans="1:6">
      <c r="A62" s="477" t="s">
        <v>778</v>
      </c>
      <c r="B62" s="507">
        <v>-8682202.0899999999</v>
      </c>
      <c r="C62" s="507">
        <v>-2415772.83</v>
      </c>
      <c r="D62" s="507">
        <v>-11097974.92</v>
      </c>
      <c r="E62" s="507">
        <v>0</v>
      </c>
      <c r="F62" s="508">
        <v>-11097974.92</v>
      </c>
    </row>
    <row r="63" spans="1:6">
      <c r="A63" s="477"/>
      <c r="B63" s="505"/>
      <c r="C63" s="505"/>
      <c r="D63" s="505"/>
      <c r="E63" s="505"/>
      <c r="F63" s="506"/>
    </row>
    <row r="64" spans="1:6">
      <c r="A64" s="477" t="s">
        <v>377</v>
      </c>
      <c r="B64" s="505">
        <v>3536824.81</v>
      </c>
      <c r="C64" s="505">
        <v>35657.75</v>
      </c>
      <c r="D64" s="505">
        <v>3572482.56</v>
      </c>
      <c r="E64" s="505">
        <v>0</v>
      </c>
      <c r="F64" s="506">
        <v>3572482.56</v>
      </c>
    </row>
    <row r="65" spans="1:6">
      <c r="A65" s="477" t="s">
        <v>656</v>
      </c>
      <c r="B65" s="507">
        <v>0</v>
      </c>
      <c r="C65" s="507">
        <v>1820139.99</v>
      </c>
      <c r="D65" s="507">
        <v>1820139.99</v>
      </c>
      <c r="E65" s="507">
        <v>0</v>
      </c>
      <c r="F65" s="508">
        <v>1820139.99</v>
      </c>
    </row>
    <row r="66" spans="1:6">
      <c r="A66" s="477"/>
      <c r="B66" s="505"/>
      <c r="C66" s="505"/>
      <c r="D66" s="505"/>
      <c r="E66" s="505"/>
      <c r="F66" s="506"/>
    </row>
    <row r="67" spans="1:6" ht="12" thickBot="1">
      <c r="A67" s="477" t="s">
        <v>721</v>
      </c>
      <c r="B67" s="509">
        <v>-5145377.28</v>
      </c>
      <c r="C67" s="509">
        <v>-559975.09</v>
      </c>
      <c r="D67" s="509">
        <v>-5705352.3700000001</v>
      </c>
      <c r="E67" s="509">
        <v>0</v>
      </c>
      <c r="F67" s="510">
        <v>-5705352.3700000001</v>
      </c>
    </row>
    <row r="68" spans="1:6" ht="12" thickTop="1">
      <c r="A68" s="477"/>
      <c r="B68" s="495"/>
      <c r="C68" s="495"/>
      <c r="D68" s="495"/>
      <c r="E68" s="495"/>
      <c r="F68" s="496"/>
    </row>
    <row r="69" spans="1:6" ht="12" thickBot="1">
      <c r="A69" s="478"/>
      <c r="B69" s="497"/>
      <c r="C69" s="497"/>
      <c r="D69" s="497"/>
      <c r="E69" s="497"/>
      <c r="F69" s="498"/>
    </row>
    <row r="70" spans="1:6" ht="12" thickTop="1">
      <c r="B70" s="499"/>
      <c r="C70" s="499"/>
      <c r="D70" s="499"/>
      <c r="E70" s="499"/>
      <c r="F70" s="499"/>
    </row>
    <row r="71" spans="1:6">
      <c r="B71" s="499"/>
      <c r="C71" s="499"/>
      <c r="D71" s="499"/>
      <c r="E71" s="499"/>
      <c r="F71" s="499"/>
    </row>
    <row r="72" spans="1:6">
      <c r="B72" s="499"/>
      <c r="C72" s="499"/>
      <c r="D72" s="499"/>
      <c r="E72" s="499"/>
      <c r="F72" s="499"/>
    </row>
    <row r="73" spans="1:6">
      <c r="B73" s="499"/>
      <c r="C73" s="499"/>
      <c r="D73" s="499"/>
      <c r="E73" s="499"/>
      <c r="F73" s="499"/>
    </row>
    <row r="74" spans="1:6">
      <c r="B74" s="499"/>
      <c r="C74" s="499"/>
      <c r="D74" s="499"/>
      <c r="E74" s="499"/>
      <c r="F74" s="499"/>
    </row>
  </sheetData>
  <mergeCells count="1">
    <mergeCell ref="A5:C5"/>
  </mergeCells>
  <phoneticPr fontId="15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4"/>
  <sheetViews>
    <sheetView workbookViewId="0"/>
  </sheetViews>
  <sheetFormatPr defaultRowHeight="11.25"/>
  <cols>
    <col min="1" max="1" width="9.28515625" style="473" bestFit="1" customWidth="1"/>
    <col min="2" max="2" width="38.140625" style="473" customWidth="1"/>
    <col min="3" max="3" width="29.140625" style="473" customWidth="1"/>
    <col min="4" max="4" width="16" style="473" bestFit="1" customWidth="1"/>
    <col min="5" max="5" width="13.42578125" style="473" bestFit="1" customWidth="1"/>
    <col min="6" max="6" width="16" style="473" bestFit="1" customWidth="1"/>
    <col min="7" max="7" width="13.42578125" style="473" bestFit="1" customWidth="1"/>
    <col min="8" max="8" width="16" style="473" bestFit="1" customWidth="1"/>
    <col min="9" max="16384" width="9.140625" style="473"/>
  </cols>
  <sheetData>
    <row r="1" spans="1:8" ht="12" thickTop="1">
      <c r="A1" s="470"/>
      <c r="B1" s="471"/>
      <c r="C1" s="471"/>
      <c r="D1" s="471"/>
      <c r="E1" s="471"/>
      <c r="F1" s="471"/>
      <c r="G1" s="471"/>
      <c r="H1" s="472"/>
    </row>
    <row r="2" spans="1:8">
      <c r="A2" s="474"/>
      <c r="B2" s="475"/>
      <c r="C2" s="475"/>
      <c r="D2" s="475"/>
      <c r="E2" s="475"/>
      <c r="F2" s="475"/>
      <c r="G2" s="475"/>
      <c r="H2" s="476"/>
    </row>
    <row r="3" spans="1:8">
      <c r="A3" s="474"/>
      <c r="B3" s="475"/>
      <c r="C3" s="475"/>
      <c r="D3" s="475"/>
      <c r="E3" s="475"/>
      <c r="F3" s="475"/>
      <c r="G3" s="475"/>
      <c r="H3" s="476"/>
    </row>
    <row r="4" spans="1:8">
      <c r="A4" s="474"/>
      <c r="B4" s="475"/>
      <c r="C4" s="475"/>
      <c r="D4" s="475"/>
      <c r="E4" s="475"/>
      <c r="F4" s="475"/>
      <c r="G4" s="475"/>
      <c r="H4" s="476"/>
    </row>
    <row r="5" spans="1:8">
      <c r="A5" s="732" t="s">
        <v>378</v>
      </c>
      <c r="B5" s="733"/>
      <c r="C5" s="733"/>
      <c r="D5" s="475"/>
      <c r="E5" s="475"/>
      <c r="F5" s="475"/>
      <c r="G5" s="475"/>
      <c r="H5" s="476"/>
    </row>
    <row r="6" spans="1:8">
      <c r="A6" s="474"/>
      <c r="B6" s="475"/>
      <c r="C6" s="475"/>
      <c r="D6" s="475"/>
      <c r="E6" s="475"/>
      <c r="F6" s="475"/>
      <c r="G6" s="475"/>
      <c r="H6" s="476"/>
    </row>
    <row r="7" spans="1:8">
      <c r="A7" s="481"/>
      <c r="B7" s="482"/>
      <c r="C7" s="482"/>
      <c r="D7" s="482" t="s">
        <v>354</v>
      </c>
      <c r="E7" s="482" t="s">
        <v>354</v>
      </c>
      <c r="F7" s="482" t="s">
        <v>354</v>
      </c>
      <c r="G7" s="482" t="s">
        <v>354</v>
      </c>
      <c r="H7" s="483" t="s">
        <v>354</v>
      </c>
    </row>
    <row r="8" spans="1:8">
      <c r="A8" s="484" t="s">
        <v>796</v>
      </c>
      <c r="B8" s="485" t="s">
        <v>797</v>
      </c>
      <c r="C8" s="485" t="s">
        <v>638</v>
      </c>
      <c r="D8" s="486" t="s">
        <v>781</v>
      </c>
      <c r="E8" s="486" t="s">
        <v>782</v>
      </c>
      <c r="F8" s="486" t="s">
        <v>783</v>
      </c>
      <c r="G8" s="486" t="s">
        <v>784</v>
      </c>
      <c r="H8" s="487" t="s">
        <v>639</v>
      </c>
    </row>
    <row r="9" spans="1:8">
      <c r="A9" s="488" t="s">
        <v>804</v>
      </c>
      <c r="B9" s="489" t="s">
        <v>803</v>
      </c>
      <c r="C9" s="489" t="s">
        <v>644</v>
      </c>
      <c r="D9" s="505">
        <v>325540.42</v>
      </c>
      <c r="E9" s="505">
        <v>0</v>
      </c>
      <c r="F9" s="505">
        <v>325540.42</v>
      </c>
      <c r="G9" s="505">
        <v>0</v>
      </c>
      <c r="H9" s="506">
        <v>325540.42</v>
      </c>
    </row>
    <row r="10" spans="1:8">
      <c r="A10" s="488" t="s">
        <v>807</v>
      </c>
      <c r="B10" s="489" t="s">
        <v>808</v>
      </c>
      <c r="C10" s="489" t="s">
        <v>644</v>
      </c>
      <c r="D10" s="505">
        <v>0</v>
      </c>
      <c r="E10" s="505">
        <v>0</v>
      </c>
      <c r="F10" s="505">
        <v>0</v>
      </c>
      <c r="G10" s="505">
        <v>0</v>
      </c>
      <c r="H10" s="506">
        <v>0</v>
      </c>
    </row>
    <row r="11" spans="1:8">
      <c r="A11" s="488" t="s">
        <v>818</v>
      </c>
      <c r="B11" s="489" t="s">
        <v>819</v>
      </c>
      <c r="C11" s="489" t="s">
        <v>644</v>
      </c>
      <c r="D11" s="505">
        <v>2649084.9</v>
      </c>
      <c r="E11" s="505">
        <v>0</v>
      </c>
      <c r="F11" s="505">
        <v>2649084.9</v>
      </c>
      <c r="G11" s="505">
        <v>0</v>
      </c>
      <c r="H11" s="506">
        <v>2649084.9</v>
      </c>
    </row>
    <row r="12" spans="1:8">
      <c r="A12" s="488" t="s">
        <v>820</v>
      </c>
      <c r="B12" s="489" t="s">
        <v>821</v>
      </c>
      <c r="C12" s="489" t="s">
        <v>644</v>
      </c>
      <c r="D12" s="505">
        <v>580671.22</v>
      </c>
      <c r="E12" s="505">
        <v>0</v>
      </c>
      <c r="F12" s="505">
        <v>580671.22</v>
      </c>
      <c r="G12" s="505">
        <v>0</v>
      </c>
      <c r="H12" s="506">
        <v>580671.22</v>
      </c>
    </row>
    <row r="13" spans="1:8">
      <c r="A13" s="488" t="s">
        <v>822</v>
      </c>
      <c r="B13" s="489" t="s">
        <v>823</v>
      </c>
      <c r="C13" s="489" t="s">
        <v>644</v>
      </c>
      <c r="D13" s="505">
        <v>7212207.9699999997</v>
      </c>
      <c r="E13" s="505">
        <v>-624</v>
      </c>
      <c r="F13" s="505">
        <v>7211583.9699999997</v>
      </c>
      <c r="G13" s="505">
        <v>0</v>
      </c>
      <c r="H13" s="506">
        <v>7211583.9699999997</v>
      </c>
    </row>
    <row r="14" spans="1:8">
      <c r="A14" s="488" t="s">
        <v>379</v>
      </c>
      <c r="B14" s="489" t="s">
        <v>380</v>
      </c>
      <c r="C14" s="489" t="s">
        <v>644</v>
      </c>
      <c r="D14" s="505">
        <v>0</v>
      </c>
      <c r="E14" s="505">
        <v>0</v>
      </c>
      <c r="F14" s="505">
        <v>0</v>
      </c>
      <c r="G14" s="505">
        <v>0</v>
      </c>
      <c r="H14" s="506">
        <v>0</v>
      </c>
    </row>
    <row r="15" spans="1:8">
      <c r="A15" s="488" t="s">
        <v>381</v>
      </c>
      <c r="B15" s="489" t="s">
        <v>854</v>
      </c>
      <c r="C15" s="489" t="s">
        <v>355</v>
      </c>
      <c r="D15" s="505">
        <v>1221136017.0799999</v>
      </c>
      <c r="E15" s="505">
        <v>35688216.009999998</v>
      </c>
      <c r="F15" s="505">
        <v>1256824233.0899999</v>
      </c>
      <c r="G15" s="505">
        <v>0</v>
      </c>
      <c r="H15" s="506">
        <v>1256824233.0899999</v>
      </c>
    </row>
    <row r="16" spans="1:8">
      <c r="A16" s="488" t="s">
        <v>382</v>
      </c>
      <c r="B16" s="489" t="s">
        <v>857</v>
      </c>
      <c r="C16" s="489" t="s">
        <v>355</v>
      </c>
      <c r="D16" s="505">
        <v>-1221136017.0799999</v>
      </c>
      <c r="E16" s="505">
        <v>-35688216.009999998</v>
      </c>
      <c r="F16" s="505">
        <v>-1256824233.0899999</v>
      </c>
      <c r="G16" s="505">
        <v>0</v>
      </c>
      <c r="H16" s="506">
        <v>-1256824233.0899999</v>
      </c>
    </row>
    <row r="17" spans="1:8">
      <c r="A17" s="488" t="s">
        <v>907</v>
      </c>
      <c r="B17" s="489" t="s">
        <v>860</v>
      </c>
      <c r="C17" s="489" t="s">
        <v>356</v>
      </c>
      <c r="D17" s="505">
        <v>265476386.68000001</v>
      </c>
      <c r="E17" s="505">
        <v>0</v>
      </c>
      <c r="F17" s="505">
        <v>265476386.68000001</v>
      </c>
      <c r="G17" s="505">
        <v>0</v>
      </c>
      <c r="H17" s="506">
        <v>265476386.68000001</v>
      </c>
    </row>
    <row r="18" spans="1:8">
      <c r="A18" s="488" t="s">
        <v>909</v>
      </c>
      <c r="B18" s="489" t="s">
        <v>863</v>
      </c>
      <c r="C18" s="489" t="s">
        <v>356</v>
      </c>
      <c r="D18" s="505">
        <v>3515521.56</v>
      </c>
      <c r="E18" s="505">
        <v>0</v>
      </c>
      <c r="F18" s="505">
        <v>3515521.56</v>
      </c>
      <c r="G18" s="505">
        <v>0</v>
      </c>
      <c r="H18" s="506">
        <v>3515521.56</v>
      </c>
    </row>
    <row r="19" spans="1:8">
      <c r="A19" s="488" t="s">
        <v>957</v>
      </c>
      <c r="B19" s="489" t="s">
        <v>865</v>
      </c>
      <c r="C19" s="489" t="s">
        <v>356</v>
      </c>
      <c r="D19" s="505">
        <v>8765701.7200000007</v>
      </c>
      <c r="E19" s="505">
        <v>0</v>
      </c>
      <c r="F19" s="505">
        <v>8765701.7200000007</v>
      </c>
      <c r="G19" s="505">
        <v>0</v>
      </c>
      <c r="H19" s="506">
        <v>8765701.7200000007</v>
      </c>
    </row>
    <row r="20" spans="1:8">
      <c r="A20" s="488" t="s">
        <v>961</v>
      </c>
      <c r="B20" s="489" t="s">
        <v>883</v>
      </c>
      <c r="C20" s="489" t="s">
        <v>356</v>
      </c>
      <c r="D20" s="505">
        <v>1711218.65</v>
      </c>
      <c r="E20" s="505">
        <v>0</v>
      </c>
      <c r="F20" s="505">
        <v>1711218.65</v>
      </c>
      <c r="G20" s="505">
        <v>0</v>
      </c>
      <c r="H20" s="506">
        <v>1711218.65</v>
      </c>
    </row>
    <row r="21" spans="1:8">
      <c r="A21" s="488" t="s">
        <v>383</v>
      </c>
      <c r="B21" s="489" t="s">
        <v>870</v>
      </c>
      <c r="C21" s="489" t="s">
        <v>356</v>
      </c>
      <c r="D21" s="505">
        <v>679628514.92999995</v>
      </c>
      <c r="E21" s="505">
        <v>144523.98000000001</v>
      </c>
      <c r="F21" s="505">
        <v>679773038.90999997</v>
      </c>
      <c r="G21" s="505">
        <v>0</v>
      </c>
      <c r="H21" s="506">
        <v>679773038.90999997</v>
      </c>
    </row>
    <row r="22" spans="1:8">
      <c r="A22" s="488" t="s">
        <v>384</v>
      </c>
      <c r="B22" s="489" t="s">
        <v>867</v>
      </c>
      <c r="C22" s="489" t="s">
        <v>356</v>
      </c>
      <c r="D22" s="505">
        <v>666431375</v>
      </c>
      <c r="E22" s="505">
        <v>0</v>
      </c>
      <c r="F22" s="505">
        <v>666431375</v>
      </c>
      <c r="G22" s="505">
        <v>0</v>
      </c>
      <c r="H22" s="506">
        <v>666431375</v>
      </c>
    </row>
    <row r="23" spans="1:8">
      <c r="A23" s="488" t="s">
        <v>385</v>
      </c>
      <c r="B23" s="489" t="s">
        <v>386</v>
      </c>
      <c r="C23" s="489" t="s">
        <v>357</v>
      </c>
      <c r="D23" s="505">
        <v>1585770.25</v>
      </c>
      <c r="E23" s="505">
        <v>-9147</v>
      </c>
      <c r="F23" s="505">
        <v>1576623.25</v>
      </c>
      <c r="G23" s="505">
        <v>0</v>
      </c>
      <c r="H23" s="506">
        <v>1576623.25</v>
      </c>
    </row>
    <row r="24" spans="1:8">
      <c r="A24" s="488" t="s">
        <v>387</v>
      </c>
      <c r="B24" s="489" t="s">
        <v>388</v>
      </c>
      <c r="C24" s="489" t="s">
        <v>357</v>
      </c>
      <c r="D24" s="505">
        <v>1245480</v>
      </c>
      <c r="E24" s="505">
        <v>-346680</v>
      </c>
      <c r="F24" s="505">
        <v>898800</v>
      </c>
      <c r="G24" s="505">
        <v>0</v>
      </c>
      <c r="H24" s="506">
        <v>898800</v>
      </c>
    </row>
    <row r="25" spans="1:8">
      <c r="A25" s="488" t="s">
        <v>389</v>
      </c>
      <c r="B25" s="489" t="s">
        <v>390</v>
      </c>
      <c r="C25" s="489" t="s">
        <v>357</v>
      </c>
      <c r="D25" s="505">
        <v>964754</v>
      </c>
      <c r="E25" s="505">
        <v>-964754</v>
      </c>
      <c r="F25" s="505">
        <v>0</v>
      </c>
      <c r="G25" s="505">
        <v>0</v>
      </c>
      <c r="H25" s="506">
        <v>0</v>
      </c>
    </row>
    <row r="26" spans="1:8">
      <c r="A26" s="488" t="s">
        <v>391</v>
      </c>
      <c r="B26" s="489" t="s">
        <v>936</v>
      </c>
      <c r="C26" s="489" t="s">
        <v>357</v>
      </c>
      <c r="D26" s="505">
        <v>157917.26</v>
      </c>
      <c r="E26" s="505">
        <v>0</v>
      </c>
      <c r="F26" s="505">
        <v>157917.26</v>
      </c>
      <c r="G26" s="505">
        <v>0</v>
      </c>
      <c r="H26" s="506">
        <v>157917.26</v>
      </c>
    </row>
    <row r="27" spans="1:8">
      <c r="A27" s="488" t="s">
        <v>392</v>
      </c>
      <c r="B27" s="489" t="s">
        <v>393</v>
      </c>
      <c r="C27" s="489" t="s">
        <v>357</v>
      </c>
      <c r="D27" s="505">
        <v>26037.31</v>
      </c>
      <c r="E27" s="505">
        <v>0</v>
      </c>
      <c r="F27" s="505">
        <v>26037.31</v>
      </c>
      <c r="G27" s="505">
        <v>0</v>
      </c>
      <c r="H27" s="506">
        <v>26037.31</v>
      </c>
    </row>
    <row r="28" spans="1:8">
      <c r="A28" s="488" t="s">
        <v>394</v>
      </c>
      <c r="B28" s="489" t="s">
        <v>913</v>
      </c>
      <c r="C28" s="489" t="s">
        <v>357</v>
      </c>
      <c r="D28" s="505">
        <v>2697971.81</v>
      </c>
      <c r="E28" s="505">
        <v>0</v>
      </c>
      <c r="F28" s="505">
        <v>2697971.81</v>
      </c>
      <c r="G28" s="505">
        <v>0</v>
      </c>
      <c r="H28" s="506">
        <v>2697971.81</v>
      </c>
    </row>
    <row r="29" spans="1:8">
      <c r="A29" s="488" t="s">
        <v>395</v>
      </c>
      <c r="B29" s="489" t="s">
        <v>915</v>
      </c>
      <c r="C29" s="489" t="s">
        <v>357</v>
      </c>
      <c r="D29" s="505">
        <v>459.1</v>
      </c>
      <c r="E29" s="505">
        <v>0</v>
      </c>
      <c r="F29" s="505">
        <v>459.1</v>
      </c>
      <c r="G29" s="505">
        <v>0</v>
      </c>
      <c r="H29" s="506">
        <v>459.1</v>
      </c>
    </row>
    <row r="30" spans="1:8">
      <c r="A30" s="488" t="s">
        <v>396</v>
      </c>
      <c r="B30" s="489" t="s">
        <v>1212</v>
      </c>
      <c r="C30" s="489" t="s">
        <v>357</v>
      </c>
      <c r="D30" s="505">
        <v>4232.72</v>
      </c>
      <c r="E30" s="505">
        <v>0</v>
      </c>
      <c r="F30" s="505">
        <v>4232.72</v>
      </c>
      <c r="G30" s="505">
        <v>0</v>
      </c>
      <c r="H30" s="506">
        <v>4232.72</v>
      </c>
    </row>
    <row r="31" spans="1:8">
      <c r="A31" s="488" t="s">
        <v>397</v>
      </c>
      <c r="B31" s="489" t="s">
        <v>940</v>
      </c>
      <c r="C31" s="489" t="s">
        <v>357</v>
      </c>
      <c r="D31" s="505">
        <v>181400</v>
      </c>
      <c r="E31" s="505">
        <v>0</v>
      </c>
      <c r="F31" s="505">
        <v>181400</v>
      </c>
      <c r="G31" s="505">
        <v>0</v>
      </c>
      <c r="H31" s="506">
        <v>181400</v>
      </c>
    </row>
    <row r="32" spans="1:8">
      <c r="A32" s="488" t="s">
        <v>398</v>
      </c>
      <c r="B32" s="489" t="s">
        <v>666</v>
      </c>
      <c r="C32" s="489" t="s">
        <v>666</v>
      </c>
      <c r="D32" s="505">
        <v>48336000</v>
      </c>
      <c r="E32" s="505">
        <v>0</v>
      </c>
      <c r="F32" s="505">
        <v>48336000</v>
      </c>
      <c r="G32" s="505">
        <v>0</v>
      </c>
      <c r="H32" s="506">
        <v>48336000</v>
      </c>
    </row>
    <row r="33" spans="1:8">
      <c r="A33" s="488" t="s">
        <v>902</v>
      </c>
      <c r="B33" s="489" t="s">
        <v>399</v>
      </c>
      <c r="C33" s="489" t="s">
        <v>875</v>
      </c>
      <c r="D33" s="505">
        <v>609053.98</v>
      </c>
      <c r="E33" s="505">
        <v>-144523.98000000001</v>
      </c>
      <c r="F33" s="505">
        <v>464530</v>
      </c>
      <c r="G33" s="505">
        <v>0</v>
      </c>
      <c r="H33" s="506">
        <v>464530</v>
      </c>
    </row>
    <row r="34" spans="1:8">
      <c r="A34" s="488" t="s">
        <v>868</v>
      </c>
      <c r="B34" s="489" t="s">
        <v>956</v>
      </c>
      <c r="C34" s="489" t="s">
        <v>350</v>
      </c>
      <c r="D34" s="505">
        <v>41527493.25</v>
      </c>
      <c r="E34" s="505">
        <v>0</v>
      </c>
      <c r="F34" s="505">
        <v>41527493.25</v>
      </c>
      <c r="G34" s="505">
        <v>-14770369.34</v>
      </c>
      <c r="H34" s="506">
        <v>26757123.91</v>
      </c>
    </row>
    <row r="35" spans="1:8">
      <c r="A35" s="488" t="s">
        <v>400</v>
      </c>
      <c r="B35" s="489" t="s">
        <v>683</v>
      </c>
      <c r="C35" s="489" t="s">
        <v>358</v>
      </c>
      <c r="D35" s="505">
        <v>6708712.6799999997</v>
      </c>
      <c r="E35" s="505">
        <v>9807.7000000000007</v>
      </c>
      <c r="F35" s="505">
        <v>6718520.3799999999</v>
      </c>
      <c r="G35" s="505">
        <v>0</v>
      </c>
      <c r="H35" s="506">
        <v>6718520.3799999999</v>
      </c>
    </row>
    <row r="36" spans="1:8">
      <c r="A36" s="488" t="s">
        <v>401</v>
      </c>
      <c r="B36" s="489" t="s">
        <v>989</v>
      </c>
      <c r="C36" s="489" t="s">
        <v>675</v>
      </c>
      <c r="D36" s="505">
        <v>5000</v>
      </c>
      <c r="E36" s="505">
        <v>0</v>
      </c>
      <c r="F36" s="505">
        <v>5000</v>
      </c>
      <c r="G36" s="505">
        <v>0</v>
      </c>
      <c r="H36" s="506">
        <v>5000</v>
      </c>
    </row>
    <row r="37" spans="1:8">
      <c r="A37" s="488" t="s">
        <v>988</v>
      </c>
      <c r="B37" s="489" t="s">
        <v>997</v>
      </c>
      <c r="C37" s="489" t="s">
        <v>675</v>
      </c>
      <c r="D37" s="505">
        <v>2458489.7799999998</v>
      </c>
      <c r="E37" s="505">
        <v>0</v>
      </c>
      <c r="F37" s="505">
        <v>2458489.7799999998</v>
      </c>
      <c r="G37" s="505">
        <v>0</v>
      </c>
      <c r="H37" s="506">
        <v>2458489.7799999998</v>
      </c>
    </row>
    <row r="38" spans="1:8">
      <c r="A38" s="488" t="s">
        <v>990</v>
      </c>
      <c r="B38" s="489" t="s">
        <v>993</v>
      </c>
      <c r="C38" s="489" t="s">
        <v>675</v>
      </c>
      <c r="D38" s="505">
        <v>3138549.28</v>
      </c>
      <c r="E38" s="505">
        <v>0</v>
      </c>
      <c r="F38" s="505">
        <v>3138549.28</v>
      </c>
      <c r="G38" s="505">
        <v>0</v>
      </c>
      <c r="H38" s="506">
        <v>3138549.28</v>
      </c>
    </row>
    <row r="39" spans="1:8">
      <c r="A39" s="488" t="s">
        <v>992</v>
      </c>
      <c r="B39" s="489" t="s">
        <v>1001</v>
      </c>
      <c r="C39" s="489" t="s">
        <v>675</v>
      </c>
      <c r="D39" s="505">
        <v>1720441.25</v>
      </c>
      <c r="E39" s="505">
        <v>0</v>
      </c>
      <c r="F39" s="505">
        <v>1720441.25</v>
      </c>
      <c r="G39" s="505">
        <v>0</v>
      </c>
      <c r="H39" s="506">
        <v>1720441.25</v>
      </c>
    </row>
    <row r="40" spans="1:8">
      <c r="A40" s="488" t="s">
        <v>402</v>
      </c>
      <c r="B40" s="489" t="s">
        <v>1017</v>
      </c>
      <c r="C40" s="489" t="s">
        <v>675</v>
      </c>
      <c r="D40" s="505">
        <v>7152149.8399999999</v>
      </c>
      <c r="E40" s="505">
        <v>0</v>
      </c>
      <c r="F40" s="505">
        <v>7152149.8399999999</v>
      </c>
      <c r="G40" s="505">
        <v>0</v>
      </c>
      <c r="H40" s="506">
        <v>7152149.8399999999</v>
      </c>
    </row>
    <row r="41" spans="1:8">
      <c r="A41" s="488" t="s">
        <v>403</v>
      </c>
      <c r="B41" s="489" t="s">
        <v>404</v>
      </c>
      <c r="C41" s="489" t="s">
        <v>675</v>
      </c>
      <c r="D41" s="505">
        <v>4969973.3</v>
      </c>
      <c r="E41" s="505">
        <v>0</v>
      </c>
      <c r="F41" s="505">
        <v>4969973.3</v>
      </c>
      <c r="G41" s="505">
        <v>0</v>
      </c>
      <c r="H41" s="506">
        <v>4969973.3</v>
      </c>
    </row>
    <row r="42" spans="1:8">
      <c r="A42" s="488" t="s">
        <v>405</v>
      </c>
      <c r="B42" s="489" t="s">
        <v>406</v>
      </c>
      <c r="C42" s="489" t="s">
        <v>675</v>
      </c>
      <c r="D42" s="505">
        <v>3635297.36</v>
      </c>
      <c r="E42" s="505">
        <v>0</v>
      </c>
      <c r="F42" s="505">
        <v>3635297.36</v>
      </c>
      <c r="G42" s="505">
        <v>0</v>
      </c>
      <c r="H42" s="506">
        <v>3635297.36</v>
      </c>
    </row>
    <row r="43" spans="1:8">
      <c r="A43" s="488" t="s">
        <v>407</v>
      </c>
      <c r="B43" s="489" t="s">
        <v>408</v>
      </c>
      <c r="C43" s="489" t="s">
        <v>675</v>
      </c>
      <c r="D43" s="505">
        <v>19153</v>
      </c>
      <c r="E43" s="505">
        <v>0</v>
      </c>
      <c r="F43" s="505">
        <v>19153</v>
      </c>
      <c r="G43" s="505">
        <v>0</v>
      </c>
      <c r="H43" s="506">
        <v>19153</v>
      </c>
    </row>
    <row r="44" spans="1:8">
      <c r="A44" s="488" t="s">
        <v>409</v>
      </c>
      <c r="B44" s="489" t="s">
        <v>991</v>
      </c>
      <c r="C44" s="489" t="s">
        <v>675</v>
      </c>
      <c r="D44" s="505">
        <v>-1295.72</v>
      </c>
      <c r="E44" s="505">
        <v>0</v>
      </c>
      <c r="F44" s="505">
        <v>-1295.72</v>
      </c>
      <c r="G44" s="505">
        <v>0</v>
      </c>
      <c r="H44" s="506">
        <v>-1295.72</v>
      </c>
    </row>
    <row r="45" spans="1:8">
      <c r="A45" s="488" t="s">
        <v>410</v>
      </c>
      <c r="B45" s="489" t="s">
        <v>999</v>
      </c>
      <c r="C45" s="489" t="s">
        <v>675</v>
      </c>
      <c r="D45" s="505">
        <v>-494325.71</v>
      </c>
      <c r="E45" s="505">
        <v>0</v>
      </c>
      <c r="F45" s="505">
        <v>-494325.71</v>
      </c>
      <c r="G45" s="505">
        <v>0</v>
      </c>
      <c r="H45" s="506">
        <v>-494325.71</v>
      </c>
    </row>
    <row r="46" spans="1:8">
      <c r="A46" s="488" t="s">
        <v>411</v>
      </c>
      <c r="B46" s="489" t="s">
        <v>995</v>
      </c>
      <c r="C46" s="489" t="s">
        <v>675</v>
      </c>
      <c r="D46" s="505">
        <v>-503555.39</v>
      </c>
      <c r="E46" s="505">
        <v>0</v>
      </c>
      <c r="F46" s="505">
        <v>-503555.39</v>
      </c>
      <c r="G46" s="505">
        <v>0</v>
      </c>
      <c r="H46" s="506">
        <v>-503555.39</v>
      </c>
    </row>
    <row r="47" spans="1:8">
      <c r="A47" s="488" t="s">
        <v>412</v>
      </c>
      <c r="B47" s="489" t="s">
        <v>1003</v>
      </c>
      <c r="C47" s="489" t="s">
        <v>675</v>
      </c>
      <c r="D47" s="505">
        <v>-800413.46</v>
      </c>
      <c r="E47" s="505">
        <v>0</v>
      </c>
      <c r="F47" s="505">
        <v>-800413.46</v>
      </c>
      <c r="G47" s="505">
        <v>0</v>
      </c>
      <c r="H47" s="506">
        <v>-800413.46</v>
      </c>
    </row>
    <row r="48" spans="1:8">
      <c r="A48" s="488" t="s">
        <v>413</v>
      </c>
      <c r="B48" s="489" t="s">
        <v>1019</v>
      </c>
      <c r="C48" s="489" t="s">
        <v>675</v>
      </c>
      <c r="D48" s="505">
        <v>-2944315.2</v>
      </c>
      <c r="E48" s="505">
        <v>0</v>
      </c>
      <c r="F48" s="505">
        <v>-2944315.2</v>
      </c>
      <c r="G48" s="505">
        <v>0</v>
      </c>
      <c r="H48" s="506">
        <v>-2944315.2</v>
      </c>
    </row>
    <row r="49" spans="1:8">
      <c r="A49" s="488" t="s">
        <v>414</v>
      </c>
      <c r="B49" s="489" t="s">
        <v>415</v>
      </c>
      <c r="C49" s="489" t="s">
        <v>675</v>
      </c>
      <c r="D49" s="505">
        <v>-1978416.36</v>
      </c>
      <c r="E49" s="505">
        <v>0</v>
      </c>
      <c r="F49" s="505">
        <v>-1978416.36</v>
      </c>
      <c r="G49" s="505">
        <v>0</v>
      </c>
      <c r="H49" s="506">
        <v>-1978416.36</v>
      </c>
    </row>
    <row r="50" spans="1:8">
      <c r="A50" s="488" t="s">
        <v>416</v>
      </c>
      <c r="B50" s="489" t="s">
        <v>417</v>
      </c>
      <c r="C50" s="489" t="s">
        <v>675</v>
      </c>
      <c r="D50" s="505">
        <v>-2656650.11</v>
      </c>
      <c r="E50" s="505">
        <v>0</v>
      </c>
      <c r="F50" s="505">
        <v>-2656650.11</v>
      </c>
      <c r="G50" s="505">
        <v>0</v>
      </c>
      <c r="H50" s="506">
        <v>-2656650.11</v>
      </c>
    </row>
    <row r="51" spans="1:8">
      <c r="A51" s="488" t="s">
        <v>418</v>
      </c>
      <c r="B51" s="489" t="s">
        <v>419</v>
      </c>
      <c r="C51" s="489" t="s">
        <v>675</v>
      </c>
      <c r="D51" s="505">
        <v>-41.98</v>
      </c>
      <c r="E51" s="505">
        <v>0</v>
      </c>
      <c r="F51" s="505">
        <v>-41.98</v>
      </c>
      <c r="G51" s="505">
        <v>0</v>
      </c>
      <c r="H51" s="506">
        <v>-41.98</v>
      </c>
    </row>
    <row r="52" spans="1:8">
      <c r="A52" s="488" t="s">
        <v>420</v>
      </c>
      <c r="B52" s="489" t="s">
        <v>1005</v>
      </c>
      <c r="C52" s="489" t="s">
        <v>359</v>
      </c>
      <c r="D52" s="505">
        <v>1445677</v>
      </c>
      <c r="E52" s="505">
        <v>0</v>
      </c>
      <c r="F52" s="505">
        <v>1445677</v>
      </c>
      <c r="G52" s="505">
        <v>0</v>
      </c>
      <c r="H52" s="506">
        <v>1445677</v>
      </c>
    </row>
    <row r="53" spans="1:8">
      <c r="A53" s="488" t="s">
        <v>421</v>
      </c>
      <c r="B53" s="489" t="s">
        <v>1007</v>
      </c>
      <c r="C53" s="489" t="s">
        <v>359</v>
      </c>
      <c r="D53" s="505">
        <v>-550813.99</v>
      </c>
      <c r="E53" s="505">
        <v>0</v>
      </c>
      <c r="F53" s="505">
        <v>-550813.99</v>
      </c>
      <c r="G53" s="505">
        <v>0</v>
      </c>
      <c r="H53" s="506">
        <v>-550813.99</v>
      </c>
    </row>
    <row r="54" spans="1:8">
      <c r="A54" s="488" t="s">
        <v>422</v>
      </c>
      <c r="B54" s="489" t="s">
        <v>788</v>
      </c>
      <c r="C54" s="489" t="s">
        <v>360</v>
      </c>
      <c r="D54" s="505">
        <v>11930139.810000001</v>
      </c>
      <c r="E54" s="505">
        <v>702203.43</v>
      </c>
      <c r="F54" s="505">
        <v>12632343.24</v>
      </c>
      <c r="G54" s="505">
        <v>0</v>
      </c>
      <c r="H54" s="506">
        <v>12632343.24</v>
      </c>
    </row>
    <row r="55" spans="1:8">
      <c r="A55" s="488" t="s">
        <v>423</v>
      </c>
      <c r="B55" s="489" t="s">
        <v>1070</v>
      </c>
      <c r="C55" s="489" t="s">
        <v>361</v>
      </c>
      <c r="D55" s="505">
        <v>339690.42</v>
      </c>
      <c r="E55" s="505">
        <v>0</v>
      </c>
      <c r="F55" s="505">
        <v>339690.42</v>
      </c>
      <c r="G55" s="505">
        <v>0</v>
      </c>
      <c r="H55" s="506">
        <v>339690.42</v>
      </c>
    </row>
    <row r="56" spans="1:8">
      <c r="A56" s="488" t="s">
        <v>424</v>
      </c>
      <c r="B56" s="489" t="s">
        <v>1214</v>
      </c>
      <c r="C56" s="489" t="s">
        <v>361</v>
      </c>
      <c r="D56" s="507">
        <v>0</v>
      </c>
      <c r="E56" s="507">
        <v>0</v>
      </c>
      <c r="F56" s="507">
        <v>0</v>
      </c>
      <c r="G56" s="507">
        <v>0</v>
      </c>
      <c r="H56" s="508">
        <v>0</v>
      </c>
    </row>
    <row r="57" spans="1:8">
      <c r="A57" s="488"/>
      <c r="B57" s="489"/>
      <c r="C57" s="489"/>
      <c r="D57" s="505"/>
      <c r="E57" s="505"/>
      <c r="F57" s="505"/>
      <c r="G57" s="505"/>
      <c r="H57" s="506"/>
    </row>
    <row r="58" spans="1:8" ht="12" thickBot="1">
      <c r="A58" s="488" t="s">
        <v>425</v>
      </c>
      <c r="B58" s="489" t="s">
        <v>684</v>
      </c>
      <c r="C58" s="489" t="s">
        <v>425</v>
      </c>
      <c r="D58" s="509">
        <v>1767226238.53</v>
      </c>
      <c r="E58" s="509">
        <v>-609193.87</v>
      </c>
      <c r="F58" s="509">
        <v>1766617044.6600001</v>
      </c>
      <c r="G58" s="509">
        <v>-14770369.34</v>
      </c>
      <c r="H58" s="510">
        <v>1751846675.3199999</v>
      </c>
    </row>
    <row r="59" spans="1:8" ht="12" thickTop="1">
      <c r="A59" s="488"/>
      <c r="B59" s="489"/>
      <c r="C59" s="489"/>
      <c r="D59" s="505"/>
      <c r="E59" s="505"/>
      <c r="F59" s="505"/>
      <c r="G59" s="505"/>
      <c r="H59" s="506"/>
    </row>
    <row r="60" spans="1:8">
      <c r="A60" s="488" t="s">
        <v>1215</v>
      </c>
      <c r="B60" s="489" t="s">
        <v>696</v>
      </c>
      <c r="C60" s="489" t="s">
        <v>696</v>
      </c>
      <c r="D60" s="505">
        <v>-5103273.4000000004</v>
      </c>
      <c r="E60" s="505">
        <v>-61362.63</v>
      </c>
      <c r="F60" s="505">
        <v>-5164636.03</v>
      </c>
      <c r="G60" s="505">
        <v>0</v>
      </c>
      <c r="H60" s="506">
        <v>-5164636.03</v>
      </c>
    </row>
    <row r="61" spans="1:8">
      <c r="A61" s="488" t="s">
        <v>426</v>
      </c>
      <c r="B61" s="489" t="s">
        <v>1100</v>
      </c>
      <c r="C61" s="489" t="s">
        <v>696</v>
      </c>
      <c r="D61" s="505">
        <v>-187066.38</v>
      </c>
      <c r="E61" s="505">
        <v>-237860.15</v>
      </c>
      <c r="F61" s="505">
        <v>-424926.53</v>
      </c>
      <c r="G61" s="505">
        <v>0</v>
      </c>
      <c r="H61" s="506">
        <v>-424926.53</v>
      </c>
    </row>
    <row r="62" spans="1:8">
      <c r="A62" s="488" t="s">
        <v>427</v>
      </c>
      <c r="B62" s="489" t="s">
        <v>1102</v>
      </c>
      <c r="C62" s="489" t="s">
        <v>696</v>
      </c>
      <c r="D62" s="505">
        <v>-914071.85</v>
      </c>
      <c r="E62" s="505">
        <v>-39000</v>
      </c>
      <c r="F62" s="505">
        <v>-953071.85</v>
      </c>
      <c r="G62" s="505">
        <v>0</v>
      </c>
      <c r="H62" s="506">
        <v>-953071.85</v>
      </c>
    </row>
    <row r="63" spans="1:8">
      <c r="A63" s="488" t="s">
        <v>428</v>
      </c>
      <c r="B63" s="489" t="s">
        <v>1106</v>
      </c>
      <c r="C63" s="489" t="s">
        <v>696</v>
      </c>
      <c r="D63" s="505">
        <v>-130000</v>
      </c>
      <c r="E63" s="505">
        <v>0</v>
      </c>
      <c r="F63" s="505">
        <v>-130000</v>
      </c>
      <c r="G63" s="505">
        <v>0</v>
      </c>
      <c r="H63" s="506">
        <v>-130000</v>
      </c>
    </row>
    <row r="64" spans="1:8">
      <c r="A64" s="488" t="s">
        <v>429</v>
      </c>
      <c r="B64" s="489" t="s">
        <v>1110</v>
      </c>
      <c r="C64" s="489" t="s">
        <v>696</v>
      </c>
      <c r="D64" s="505">
        <v>-86361</v>
      </c>
      <c r="E64" s="505">
        <v>86361</v>
      </c>
      <c r="F64" s="505">
        <v>0</v>
      </c>
      <c r="G64" s="505">
        <v>0</v>
      </c>
      <c r="H64" s="506">
        <v>0</v>
      </c>
    </row>
    <row r="65" spans="1:8">
      <c r="A65" s="488" t="s">
        <v>430</v>
      </c>
      <c r="B65" s="489" t="s">
        <v>1112</v>
      </c>
      <c r="C65" s="489" t="s">
        <v>696</v>
      </c>
      <c r="D65" s="505">
        <v>-101188</v>
      </c>
      <c r="E65" s="505">
        <v>0</v>
      </c>
      <c r="F65" s="505">
        <v>-101188</v>
      </c>
      <c r="G65" s="505">
        <v>0</v>
      </c>
      <c r="H65" s="506">
        <v>-101188</v>
      </c>
    </row>
    <row r="66" spans="1:8" s="480" customFormat="1">
      <c r="A66" s="493" t="s">
        <v>431</v>
      </c>
      <c r="B66" s="494" t="s">
        <v>1104</v>
      </c>
      <c r="C66" s="494" t="s">
        <v>696</v>
      </c>
      <c r="D66" s="505">
        <v>-16140308.550000001</v>
      </c>
      <c r="E66" s="505">
        <v>2889624.14</v>
      </c>
      <c r="F66" s="505">
        <v>-13250684.41</v>
      </c>
      <c r="G66" s="505">
        <v>0</v>
      </c>
      <c r="H66" s="506">
        <v>-13250684.41</v>
      </c>
    </row>
    <row r="67" spans="1:8">
      <c r="A67" s="488" t="s">
        <v>432</v>
      </c>
      <c r="B67" s="489" t="s">
        <v>1095</v>
      </c>
      <c r="C67" s="489" t="s">
        <v>696</v>
      </c>
      <c r="D67" s="505">
        <v>-2382135.4500000002</v>
      </c>
      <c r="E67" s="505">
        <v>0</v>
      </c>
      <c r="F67" s="505">
        <v>-2382135.4500000002</v>
      </c>
      <c r="G67" s="505">
        <v>0</v>
      </c>
      <c r="H67" s="506">
        <v>-2382135.4500000002</v>
      </c>
    </row>
    <row r="68" spans="1:8">
      <c r="A68" s="488" t="s">
        <v>433</v>
      </c>
      <c r="B68" s="489" t="s">
        <v>1114</v>
      </c>
      <c r="C68" s="489" t="s">
        <v>696</v>
      </c>
      <c r="D68" s="505">
        <v>-1125477.73</v>
      </c>
      <c r="E68" s="505">
        <v>156216.88</v>
      </c>
      <c r="F68" s="505">
        <v>-969260.85</v>
      </c>
      <c r="G68" s="505">
        <v>0</v>
      </c>
      <c r="H68" s="506">
        <v>-969260.85</v>
      </c>
    </row>
    <row r="69" spans="1:8">
      <c r="A69" s="488" t="s">
        <v>434</v>
      </c>
      <c r="B69" s="489" t="s">
        <v>435</v>
      </c>
      <c r="C69" s="489" t="s">
        <v>696</v>
      </c>
      <c r="D69" s="505">
        <v>-3011745.07</v>
      </c>
      <c r="E69" s="505">
        <v>0</v>
      </c>
      <c r="F69" s="505">
        <v>-3011745.07</v>
      </c>
      <c r="G69" s="505">
        <v>0</v>
      </c>
      <c r="H69" s="506">
        <v>-3011745.07</v>
      </c>
    </row>
    <row r="70" spans="1:8">
      <c r="A70" s="488" t="s">
        <v>436</v>
      </c>
      <c r="B70" s="489" t="s">
        <v>437</v>
      </c>
      <c r="C70" s="489" t="s">
        <v>696</v>
      </c>
      <c r="D70" s="505">
        <v>-68277</v>
      </c>
      <c r="E70" s="505">
        <v>0</v>
      </c>
      <c r="F70" s="505">
        <v>-68277</v>
      </c>
      <c r="G70" s="505">
        <v>0</v>
      </c>
      <c r="H70" s="506">
        <v>-68277</v>
      </c>
    </row>
    <row r="71" spans="1:8">
      <c r="A71" s="488" t="s">
        <v>438</v>
      </c>
      <c r="B71" s="489" t="s">
        <v>1098</v>
      </c>
      <c r="C71" s="489" t="s">
        <v>696</v>
      </c>
      <c r="D71" s="505">
        <v>-150417.44</v>
      </c>
      <c r="E71" s="505">
        <v>0</v>
      </c>
      <c r="F71" s="505">
        <v>-150417.44</v>
      </c>
      <c r="G71" s="505">
        <v>0</v>
      </c>
      <c r="H71" s="506">
        <v>-150417.44</v>
      </c>
    </row>
    <row r="72" spans="1:8">
      <c r="A72" s="488" t="s">
        <v>439</v>
      </c>
      <c r="B72" s="489" t="s">
        <v>440</v>
      </c>
      <c r="C72" s="489" t="s">
        <v>692</v>
      </c>
      <c r="D72" s="505">
        <v>0</v>
      </c>
      <c r="E72" s="505">
        <v>-1557589.42</v>
      </c>
      <c r="F72" s="505">
        <v>-1557589.42</v>
      </c>
      <c r="G72" s="505">
        <v>0</v>
      </c>
      <c r="H72" s="506">
        <v>-1557589.42</v>
      </c>
    </row>
    <row r="73" spans="1:8">
      <c r="A73" s="488" t="s">
        <v>441</v>
      </c>
      <c r="B73" s="489" t="s">
        <v>1155</v>
      </c>
      <c r="C73" s="489" t="s">
        <v>692</v>
      </c>
      <c r="D73" s="505">
        <v>-26707111.640000001</v>
      </c>
      <c r="E73" s="505">
        <v>0</v>
      </c>
      <c r="F73" s="505">
        <v>-26707111.640000001</v>
      </c>
      <c r="G73" s="505">
        <v>0</v>
      </c>
      <c r="H73" s="506">
        <v>-26707111.640000001</v>
      </c>
    </row>
    <row r="74" spans="1:8">
      <c r="A74" s="488" t="s">
        <v>442</v>
      </c>
      <c r="B74" s="489" t="s">
        <v>443</v>
      </c>
      <c r="C74" s="489" t="s">
        <v>362</v>
      </c>
      <c r="D74" s="505">
        <v>0</v>
      </c>
      <c r="E74" s="505">
        <v>0</v>
      </c>
      <c r="F74" s="505">
        <v>0</v>
      </c>
      <c r="G74" s="505">
        <v>0</v>
      </c>
      <c r="H74" s="506">
        <v>0</v>
      </c>
    </row>
    <row r="75" spans="1:8">
      <c r="A75" s="488" t="s">
        <v>444</v>
      </c>
      <c r="B75" s="489" t="s">
        <v>1164</v>
      </c>
      <c r="C75" s="489" t="s">
        <v>362</v>
      </c>
      <c r="D75" s="505">
        <v>-649958.78</v>
      </c>
      <c r="E75" s="505">
        <v>9480.6299999999992</v>
      </c>
      <c r="F75" s="505">
        <v>-640478.15</v>
      </c>
      <c r="G75" s="505">
        <v>0</v>
      </c>
      <c r="H75" s="506">
        <v>-640478.15</v>
      </c>
    </row>
    <row r="76" spans="1:8">
      <c r="A76" s="488" t="s">
        <v>445</v>
      </c>
      <c r="B76" s="489" t="s">
        <v>1166</v>
      </c>
      <c r="C76" s="489" t="s">
        <v>362</v>
      </c>
      <c r="D76" s="505">
        <v>-105900</v>
      </c>
      <c r="E76" s="505">
        <v>0</v>
      </c>
      <c r="F76" s="505">
        <v>-105900</v>
      </c>
      <c r="G76" s="505">
        <v>0</v>
      </c>
      <c r="H76" s="506">
        <v>-105900</v>
      </c>
    </row>
    <row r="77" spans="1:8">
      <c r="A77" s="488" t="s">
        <v>446</v>
      </c>
      <c r="B77" s="489" t="s">
        <v>447</v>
      </c>
      <c r="C77" s="489" t="s">
        <v>67</v>
      </c>
      <c r="D77" s="505">
        <v>-152726946.47</v>
      </c>
      <c r="E77" s="505">
        <v>0</v>
      </c>
      <c r="F77" s="505">
        <v>-152726946.47</v>
      </c>
      <c r="G77" s="505">
        <v>14770369.34</v>
      </c>
      <c r="H77" s="506">
        <v>-137956577.13</v>
      </c>
    </row>
    <row r="78" spans="1:8">
      <c r="A78" s="488" t="s">
        <v>1126</v>
      </c>
      <c r="B78" s="489" t="s">
        <v>1195</v>
      </c>
      <c r="C78" s="489" t="s">
        <v>363</v>
      </c>
      <c r="D78" s="505">
        <v>-682294962.50999999</v>
      </c>
      <c r="E78" s="505">
        <v>0</v>
      </c>
      <c r="F78" s="505">
        <v>-682294962.50999999</v>
      </c>
      <c r="G78" s="505">
        <v>0</v>
      </c>
      <c r="H78" s="506">
        <v>-682294962.50999999</v>
      </c>
    </row>
    <row r="79" spans="1:8">
      <c r="A79" s="488" t="s">
        <v>448</v>
      </c>
      <c r="B79" s="489" t="s">
        <v>1141</v>
      </c>
      <c r="C79" s="489" t="s">
        <v>364</v>
      </c>
      <c r="D79" s="505">
        <v>0</v>
      </c>
      <c r="E79" s="505">
        <v>0</v>
      </c>
      <c r="F79" s="505">
        <v>0</v>
      </c>
      <c r="G79" s="505">
        <v>-4393380</v>
      </c>
      <c r="H79" s="506">
        <v>-4393380</v>
      </c>
    </row>
    <row r="80" spans="1:8">
      <c r="A80" s="488" t="s">
        <v>1083</v>
      </c>
      <c r="B80" s="489" t="s">
        <v>1141</v>
      </c>
      <c r="C80" s="489" t="s">
        <v>365</v>
      </c>
      <c r="D80" s="505">
        <v>-96873615.909999996</v>
      </c>
      <c r="E80" s="505">
        <v>0</v>
      </c>
      <c r="F80" s="505">
        <v>-96873615.909999996</v>
      </c>
      <c r="G80" s="505">
        <v>4393380</v>
      </c>
      <c r="H80" s="506">
        <v>-92480235.909999996</v>
      </c>
    </row>
    <row r="81" spans="1:8">
      <c r="A81" s="488" t="s">
        <v>449</v>
      </c>
      <c r="B81" s="489" t="s">
        <v>1085</v>
      </c>
      <c r="C81" s="489" t="s">
        <v>66</v>
      </c>
      <c r="D81" s="505">
        <v>-4627532.32</v>
      </c>
      <c r="E81" s="505">
        <v>2568</v>
      </c>
      <c r="F81" s="505">
        <v>-4624964.32</v>
      </c>
      <c r="G81" s="505">
        <v>0</v>
      </c>
      <c r="H81" s="506">
        <v>-4624964.32</v>
      </c>
    </row>
    <row r="82" spans="1:8">
      <c r="A82" s="488" t="s">
        <v>450</v>
      </c>
      <c r="B82" s="489" t="s">
        <v>1082</v>
      </c>
      <c r="C82" s="489" t="s">
        <v>66</v>
      </c>
      <c r="D82" s="505">
        <v>-996498.52</v>
      </c>
      <c r="E82" s="505">
        <v>624</v>
      </c>
      <c r="F82" s="505">
        <v>-995874.52</v>
      </c>
      <c r="G82" s="505">
        <v>0</v>
      </c>
      <c r="H82" s="506">
        <v>-995874.52</v>
      </c>
    </row>
    <row r="83" spans="1:8">
      <c r="A83" s="488" t="s">
        <v>451</v>
      </c>
      <c r="B83" s="489" t="s">
        <v>1178</v>
      </c>
      <c r="C83" s="489" t="s">
        <v>366</v>
      </c>
      <c r="D83" s="505">
        <v>427000</v>
      </c>
      <c r="E83" s="505">
        <v>0</v>
      </c>
      <c r="F83" s="505">
        <v>427000</v>
      </c>
      <c r="G83" s="505">
        <v>0</v>
      </c>
      <c r="H83" s="506">
        <v>427000</v>
      </c>
    </row>
    <row r="84" spans="1:8">
      <c r="A84" s="488" t="s">
        <v>452</v>
      </c>
      <c r="B84" s="489" t="s">
        <v>453</v>
      </c>
      <c r="C84" s="489" t="s">
        <v>366</v>
      </c>
      <c r="D84" s="505">
        <v>6274487</v>
      </c>
      <c r="E84" s="505">
        <v>0</v>
      </c>
      <c r="F84" s="505">
        <v>6274487</v>
      </c>
      <c r="G84" s="505">
        <v>0</v>
      </c>
      <c r="H84" s="506">
        <v>6274487</v>
      </c>
    </row>
    <row r="85" spans="1:8">
      <c r="A85" s="488" t="s">
        <v>454</v>
      </c>
      <c r="B85" s="489" t="s">
        <v>1181</v>
      </c>
      <c r="C85" s="489" t="s">
        <v>366</v>
      </c>
      <c r="D85" s="505">
        <v>-427000</v>
      </c>
      <c r="E85" s="505">
        <v>0</v>
      </c>
      <c r="F85" s="505">
        <v>-427000</v>
      </c>
      <c r="G85" s="505">
        <v>0</v>
      </c>
      <c r="H85" s="506">
        <v>-427000</v>
      </c>
    </row>
    <row r="86" spans="1:8">
      <c r="A86" s="488" t="s">
        <v>455</v>
      </c>
      <c r="B86" s="489" t="s">
        <v>456</v>
      </c>
      <c r="C86" s="489" t="s">
        <v>366</v>
      </c>
      <c r="D86" s="505">
        <v>-6274487</v>
      </c>
      <c r="E86" s="505">
        <v>0</v>
      </c>
      <c r="F86" s="505">
        <v>-6274487</v>
      </c>
      <c r="G86" s="505">
        <v>0</v>
      </c>
      <c r="H86" s="506">
        <v>-6274487</v>
      </c>
    </row>
    <row r="87" spans="1:8">
      <c r="A87" s="488" t="s">
        <v>457</v>
      </c>
      <c r="B87" s="489" t="s">
        <v>458</v>
      </c>
      <c r="C87" s="489" t="s">
        <v>700</v>
      </c>
      <c r="D87" s="505">
        <v>-2625861.0099999998</v>
      </c>
      <c r="E87" s="505">
        <v>-79893.490000000005</v>
      </c>
      <c r="F87" s="505">
        <v>-2705754.5</v>
      </c>
      <c r="G87" s="505">
        <v>0</v>
      </c>
      <c r="H87" s="506">
        <v>-2705754.5</v>
      </c>
    </row>
    <row r="88" spans="1:8">
      <c r="A88" s="488" t="s">
        <v>1185</v>
      </c>
      <c r="B88" s="489" t="s">
        <v>1186</v>
      </c>
      <c r="C88" s="489" t="s">
        <v>367</v>
      </c>
      <c r="D88" s="505">
        <v>-68921877.329999998</v>
      </c>
      <c r="E88" s="505">
        <v>0</v>
      </c>
      <c r="F88" s="505">
        <v>-68921877.329999998</v>
      </c>
      <c r="G88" s="505">
        <v>0</v>
      </c>
      <c r="H88" s="506">
        <v>-68921877.329999998</v>
      </c>
    </row>
    <row r="89" spans="1:8">
      <c r="A89" s="488" t="s">
        <v>459</v>
      </c>
      <c r="B89" s="489" t="s">
        <v>707</v>
      </c>
      <c r="C89" s="489" t="s">
        <v>368</v>
      </c>
      <c r="D89" s="505">
        <v>-22528695.870000001</v>
      </c>
      <c r="E89" s="505">
        <v>0</v>
      </c>
      <c r="F89" s="505">
        <v>-22528695.870000001</v>
      </c>
      <c r="G89" s="505">
        <v>0</v>
      </c>
      <c r="H89" s="506">
        <v>-22528695.870000001</v>
      </c>
    </row>
    <row r="90" spans="1:8">
      <c r="A90" s="488" t="s">
        <v>460</v>
      </c>
      <c r="B90" s="489" t="s">
        <v>461</v>
      </c>
      <c r="C90" s="489" t="s">
        <v>68</v>
      </c>
      <c r="D90" s="505">
        <v>-64000000</v>
      </c>
      <c r="E90" s="505">
        <v>0</v>
      </c>
      <c r="F90" s="505">
        <v>-64000000</v>
      </c>
      <c r="G90" s="505">
        <v>0</v>
      </c>
      <c r="H90" s="506">
        <v>-64000000</v>
      </c>
    </row>
    <row r="91" spans="1:8">
      <c r="A91" s="488" t="s">
        <v>462</v>
      </c>
      <c r="B91" s="489" t="s">
        <v>463</v>
      </c>
      <c r="C91" s="489" t="s">
        <v>691</v>
      </c>
      <c r="D91" s="507">
        <v>-141804.64000000001</v>
      </c>
      <c r="E91" s="507">
        <v>0</v>
      </c>
      <c r="F91" s="507">
        <v>-141804.64000000001</v>
      </c>
      <c r="G91" s="507">
        <v>0</v>
      </c>
      <c r="H91" s="508">
        <v>-141804.64000000001</v>
      </c>
    </row>
    <row r="92" spans="1:8">
      <c r="A92" s="488" t="s">
        <v>425</v>
      </c>
      <c r="B92" s="489" t="s">
        <v>352</v>
      </c>
      <c r="C92" s="489" t="s">
        <v>425</v>
      </c>
      <c r="D92" s="507">
        <v>-1152601086.8699999</v>
      </c>
      <c r="E92" s="507">
        <v>1169168.96</v>
      </c>
      <c r="F92" s="507">
        <v>-1151431917.9100001</v>
      </c>
      <c r="G92" s="507">
        <v>14770369.34</v>
      </c>
      <c r="H92" s="508">
        <v>-1136661548.5699999</v>
      </c>
    </row>
    <row r="93" spans="1:8">
      <c r="A93" s="488"/>
      <c r="B93" s="489"/>
      <c r="C93" s="489"/>
      <c r="D93" s="505"/>
      <c r="E93" s="505"/>
      <c r="F93" s="505"/>
      <c r="G93" s="505"/>
      <c r="H93" s="506"/>
    </row>
    <row r="94" spans="1:8">
      <c r="A94" s="488" t="s">
        <v>1203</v>
      </c>
      <c r="B94" s="489" t="s">
        <v>1202</v>
      </c>
      <c r="C94" s="489" t="s">
        <v>715</v>
      </c>
      <c r="D94" s="505">
        <v>-500000000</v>
      </c>
      <c r="E94" s="505">
        <v>0</v>
      </c>
      <c r="F94" s="505">
        <v>-500000000</v>
      </c>
      <c r="G94" s="505">
        <v>0</v>
      </c>
      <c r="H94" s="506">
        <v>-500000000</v>
      </c>
    </row>
    <row r="95" spans="1:8">
      <c r="A95" s="488" t="s">
        <v>1234</v>
      </c>
      <c r="B95" s="489" t="s">
        <v>1235</v>
      </c>
      <c r="C95" s="489" t="s">
        <v>717</v>
      </c>
      <c r="D95" s="505">
        <v>-2304363</v>
      </c>
      <c r="E95" s="505">
        <v>0</v>
      </c>
      <c r="F95" s="505">
        <v>-2304363</v>
      </c>
      <c r="G95" s="505">
        <v>0</v>
      </c>
      <c r="H95" s="506">
        <v>-2304363</v>
      </c>
    </row>
    <row r="96" spans="1:8">
      <c r="A96" s="488" t="s">
        <v>464</v>
      </c>
      <c r="B96" s="489" t="s">
        <v>720</v>
      </c>
      <c r="C96" s="489" t="s">
        <v>720</v>
      </c>
      <c r="D96" s="505">
        <v>-82375411.379999995</v>
      </c>
      <c r="E96" s="505">
        <v>400000</v>
      </c>
      <c r="F96" s="505">
        <v>-81975411.379999995</v>
      </c>
      <c r="G96" s="505">
        <v>0</v>
      </c>
      <c r="H96" s="506">
        <v>-81975411.379999995</v>
      </c>
    </row>
    <row r="97" spans="1:8">
      <c r="A97" s="488" t="s">
        <v>425</v>
      </c>
      <c r="B97" s="489" t="s">
        <v>721</v>
      </c>
      <c r="C97" s="489" t="s">
        <v>425</v>
      </c>
      <c r="D97" s="507">
        <v>-5145377.28</v>
      </c>
      <c r="E97" s="507">
        <v>-559975.09</v>
      </c>
      <c r="F97" s="507">
        <v>-5705352.3700000001</v>
      </c>
      <c r="G97" s="507">
        <v>0</v>
      </c>
      <c r="H97" s="508">
        <v>-5705352.3700000001</v>
      </c>
    </row>
    <row r="98" spans="1:8">
      <c r="A98" s="488" t="s">
        <v>1237</v>
      </c>
      <c r="B98" s="489" t="s">
        <v>1250</v>
      </c>
      <c r="C98" s="489" t="s">
        <v>1253</v>
      </c>
      <c r="D98" s="505">
        <v>-24800000</v>
      </c>
      <c r="E98" s="505">
        <v>-400000</v>
      </c>
      <c r="F98" s="505">
        <v>-25200000</v>
      </c>
      <c r="G98" s="505">
        <v>0</v>
      </c>
      <c r="H98" s="506">
        <v>-25200000</v>
      </c>
    </row>
    <row r="99" spans="1:8">
      <c r="A99" s="488" t="s">
        <v>425</v>
      </c>
      <c r="B99" s="489" t="s">
        <v>725</v>
      </c>
      <c r="C99" s="489" t="s">
        <v>425</v>
      </c>
      <c r="D99" s="507">
        <v>-614625151.65999997</v>
      </c>
      <c r="E99" s="507">
        <v>-559975.09</v>
      </c>
      <c r="F99" s="507">
        <v>-615185126.75</v>
      </c>
      <c r="G99" s="507">
        <v>0</v>
      </c>
      <c r="H99" s="508">
        <v>-615185126.75</v>
      </c>
    </row>
    <row r="100" spans="1:8">
      <c r="A100" s="488"/>
      <c r="B100" s="489"/>
      <c r="C100" s="489"/>
      <c r="D100" s="505"/>
      <c r="E100" s="505"/>
      <c r="F100" s="505"/>
      <c r="G100" s="505"/>
      <c r="H100" s="506"/>
    </row>
    <row r="101" spans="1:8" ht="12" thickBot="1">
      <c r="A101" s="488" t="s">
        <v>425</v>
      </c>
      <c r="B101" s="489" t="s">
        <v>726</v>
      </c>
      <c r="C101" s="489" t="s">
        <v>425</v>
      </c>
      <c r="D101" s="509">
        <v>-1767226238.53</v>
      </c>
      <c r="E101" s="509">
        <v>609193.87</v>
      </c>
      <c r="F101" s="509">
        <v>-1766617044.6600001</v>
      </c>
      <c r="G101" s="509">
        <v>14770369.34</v>
      </c>
      <c r="H101" s="510">
        <v>-1751846675.3199999</v>
      </c>
    </row>
    <row r="102" spans="1:8" ht="12" thickTop="1">
      <c r="A102" s="488"/>
      <c r="B102" s="489"/>
      <c r="C102" s="489"/>
      <c r="D102" s="505"/>
      <c r="E102" s="505"/>
      <c r="F102" s="505"/>
      <c r="G102" s="505"/>
      <c r="H102" s="506"/>
    </row>
    <row r="103" spans="1:8" s="480" customFormat="1">
      <c r="A103" s="488" t="s">
        <v>1276</v>
      </c>
      <c r="B103" s="489" t="s">
        <v>1275</v>
      </c>
      <c r="C103" s="489" t="s">
        <v>369</v>
      </c>
      <c r="D103" s="505">
        <v>895.87</v>
      </c>
      <c r="E103" s="505">
        <v>-895.87</v>
      </c>
      <c r="F103" s="505">
        <v>0</v>
      </c>
      <c r="G103" s="505">
        <v>0</v>
      </c>
      <c r="H103" s="506">
        <v>0</v>
      </c>
    </row>
    <row r="104" spans="1:8">
      <c r="A104" s="488" t="s">
        <v>1281</v>
      </c>
      <c r="B104" s="489" t="s">
        <v>1282</v>
      </c>
      <c r="C104" s="489" t="s">
        <v>369</v>
      </c>
      <c r="D104" s="505">
        <v>-103000</v>
      </c>
      <c r="E104" s="505">
        <v>0</v>
      </c>
      <c r="F104" s="505">
        <v>-103000</v>
      </c>
      <c r="G104" s="505">
        <v>0</v>
      </c>
      <c r="H104" s="506">
        <v>-103000</v>
      </c>
    </row>
    <row r="105" spans="1:8">
      <c r="A105" s="488" t="s">
        <v>465</v>
      </c>
      <c r="B105" s="489" t="s">
        <v>466</v>
      </c>
      <c r="C105" s="489" t="s">
        <v>369</v>
      </c>
      <c r="D105" s="505">
        <v>0</v>
      </c>
      <c r="E105" s="505">
        <v>0</v>
      </c>
      <c r="F105" s="505">
        <v>0</v>
      </c>
      <c r="G105" s="505">
        <v>167662</v>
      </c>
      <c r="H105" s="506">
        <v>167662</v>
      </c>
    </row>
    <row r="106" spans="1:8">
      <c r="A106" s="488" t="s">
        <v>467</v>
      </c>
      <c r="B106" s="489" t="s">
        <v>1277</v>
      </c>
      <c r="C106" s="489" t="s">
        <v>369</v>
      </c>
      <c r="D106" s="505">
        <v>-92613.65</v>
      </c>
      <c r="E106" s="505">
        <v>-254201.34</v>
      </c>
      <c r="F106" s="505">
        <v>-346814.99</v>
      </c>
      <c r="G106" s="505">
        <v>0</v>
      </c>
      <c r="H106" s="506">
        <v>-346814.99</v>
      </c>
    </row>
    <row r="107" spans="1:8">
      <c r="A107" s="488" t="s">
        <v>468</v>
      </c>
      <c r="B107" s="489" t="s">
        <v>469</v>
      </c>
      <c r="C107" s="489" t="s">
        <v>369</v>
      </c>
      <c r="D107" s="505">
        <v>-60000</v>
      </c>
      <c r="E107" s="505">
        <v>0</v>
      </c>
      <c r="F107" s="505">
        <v>-60000</v>
      </c>
      <c r="G107" s="505">
        <v>0</v>
      </c>
      <c r="H107" s="506">
        <v>-60000</v>
      </c>
    </row>
    <row r="108" spans="1:8">
      <c r="A108" s="488" t="s">
        <v>470</v>
      </c>
      <c r="B108" s="489" t="s">
        <v>471</v>
      </c>
      <c r="C108" s="489" t="s">
        <v>369</v>
      </c>
      <c r="D108" s="505">
        <v>-78500</v>
      </c>
      <c r="E108" s="505">
        <v>0</v>
      </c>
      <c r="F108" s="505">
        <v>-78500</v>
      </c>
      <c r="G108" s="505">
        <v>0</v>
      </c>
      <c r="H108" s="506">
        <v>-78500</v>
      </c>
    </row>
    <row r="109" spans="1:8">
      <c r="A109" s="488" t="s">
        <v>472</v>
      </c>
      <c r="B109" s="489" t="s">
        <v>473</v>
      </c>
      <c r="C109" s="489" t="s">
        <v>369</v>
      </c>
      <c r="D109" s="505">
        <v>-4723400</v>
      </c>
      <c r="E109" s="505">
        <v>0</v>
      </c>
      <c r="F109" s="505">
        <v>-4723400</v>
      </c>
      <c r="G109" s="505">
        <v>0</v>
      </c>
      <c r="H109" s="506">
        <v>-4723400</v>
      </c>
    </row>
    <row r="110" spans="1:8">
      <c r="A110" s="488" t="s">
        <v>1256</v>
      </c>
      <c r="B110" s="489" t="s">
        <v>1257</v>
      </c>
      <c r="C110" s="489" t="s">
        <v>370</v>
      </c>
      <c r="D110" s="505">
        <v>-96702365</v>
      </c>
      <c r="E110" s="505">
        <v>0</v>
      </c>
      <c r="F110" s="505">
        <v>-96702365</v>
      </c>
      <c r="G110" s="505">
        <v>0</v>
      </c>
      <c r="H110" s="506">
        <v>-96702365</v>
      </c>
    </row>
    <row r="111" spans="1:8">
      <c r="A111" s="488" t="s">
        <v>474</v>
      </c>
      <c r="B111" s="489" t="s">
        <v>1261</v>
      </c>
      <c r="C111" s="489" t="s">
        <v>370</v>
      </c>
      <c r="D111" s="505">
        <v>249190.98</v>
      </c>
      <c r="E111" s="505">
        <v>0</v>
      </c>
      <c r="F111" s="505">
        <v>249190.98</v>
      </c>
      <c r="G111" s="505">
        <v>0</v>
      </c>
      <c r="H111" s="506">
        <v>249190.98</v>
      </c>
    </row>
    <row r="112" spans="1:8">
      <c r="A112" s="488" t="s">
        <v>475</v>
      </c>
      <c r="B112" s="489" t="s">
        <v>1259</v>
      </c>
      <c r="C112" s="489" t="s">
        <v>370</v>
      </c>
      <c r="D112" s="507">
        <v>-1610897.21</v>
      </c>
      <c r="E112" s="507">
        <v>0</v>
      </c>
      <c r="F112" s="507">
        <v>-1610897.21</v>
      </c>
      <c r="G112" s="507">
        <v>0</v>
      </c>
      <c r="H112" s="508">
        <v>-1610897.21</v>
      </c>
    </row>
    <row r="113" spans="1:8">
      <c r="A113" s="488" t="s">
        <v>425</v>
      </c>
      <c r="B113" s="489" t="s">
        <v>774</v>
      </c>
      <c r="C113" s="489" t="s">
        <v>425</v>
      </c>
      <c r="D113" s="518">
        <v>-103120689.01000001</v>
      </c>
      <c r="E113" s="518">
        <v>-255097.21</v>
      </c>
      <c r="F113" s="518">
        <v>-103375786.22</v>
      </c>
      <c r="G113" s="518">
        <v>167662</v>
      </c>
      <c r="H113" s="519">
        <v>-103208124.22</v>
      </c>
    </row>
    <row r="114" spans="1:8">
      <c r="A114" s="488"/>
      <c r="B114" s="489"/>
      <c r="C114" s="489"/>
      <c r="D114" s="505"/>
      <c r="E114" s="505"/>
      <c r="F114" s="505"/>
      <c r="G114" s="505"/>
      <c r="H114" s="506"/>
    </row>
    <row r="115" spans="1:8">
      <c r="A115" s="488" t="s">
        <v>1292</v>
      </c>
      <c r="B115" s="489" t="s">
        <v>1290</v>
      </c>
      <c r="C115" s="489" t="s">
        <v>371</v>
      </c>
      <c r="D115" s="505">
        <v>64447904.859999999</v>
      </c>
      <c r="E115" s="505">
        <v>0</v>
      </c>
      <c r="F115" s="505">
        <v>64447904.859999999</v>
      </c>
      <c r="G115" s="505">
        <v>0</v>
      </c>
      <c r="H115" s="506">
        <v>64447904.859999999</v>
      </c>
    </row>
    <row r="116" spans="1:8">
      <c r="A116" s="488" t="s">
        <v>476</v>
      </c>
      <c r="B116" s="489" t="s">
        <v>1294</v>
      </c>
      <c r="C116" s="489" t="s">
        <v>371</v>
      </c>
      <c r="D116" s="505">
        <v>1567304.18</v>
      </c>
      <c r="E116" s="505">
        <v>0</v>
      </c>
      <c r="F116" s="505">
        <v>1567304.18</v>
      </c>
      <c r="G116" s="505">
        <v>0</v>
      </c>
      <c r="H116" s="506">
        <v>1567304.18</v>
      </c>
    </row>
    <row r="117" spans="1:8">
      <c r="A117" s="488" t="s">
        <v>477</v>
      </c>
      <c r="B117" s="489" t="s">
        <v>1304</v>
      </c>
      <c r="C117" s="489" t="s">
        <v>371</v>
      </c>
      <c r="D117" s="505">
        <v>1264333</v>
      </c>
      <c r="E117" s="505">
        <v>0</v>
      </c>
      <c r="F117" s="505">
        <v>1264333</v>
      </c>
      <c r="G117" s="505">
        <v>0</v>
      </c>
      <c r="H117" s="506">
        <v>1264333</v>
      </c>
    </row>
    <row r="118" spans="1:8">
      <c r="A118" s="488" t="s">
        <v>478</v>
      </c>
      <c r="B118" s="489" t="s">
        <v>1306</v>
      </c>
      <c r="C118" s="489" t="s">
        <v>371</v>
      </c>
      <c r="D118" s="505">
        <v>1700</v>
      </c>
      <c r="E118" s="505">
        <v>0</v>
      </c>
      <c r="F118" s="505">
        <v>1700</v>
      </c>
      <c r="G118" s="505">
        <v>0</v>
      </c>
      <c r="H118" s="506">
        <v>1700</v>
      </c>
    </row>
    <row r="119" spans="1:8">
      <c r="A119" s="488" t="s">
        <v>479</v>
      </c>
      <c r="B119" s="489" t="s">
        <v>1507</v>
      </c>
      <c r="C119" s="489" t="s">
        <v>371</v>
      </c>
      <c r="D119" s="505">
        <v>24283.9</v>
      </c>
      <c r="E119" s="505">
        <v>0</v>
      </c>
      <c r="F119" s="505">
        <v>24283.9</v>
      </c>
      <c r="G119" s="505">
        <v>0</v>
      </c>
      <c r="H119" s="506">
        <v>24283.9</v>
      </c>
    </row>
    <row r="120" spans="1:8">
      <c r="A120" s="488" t="s">
        <v>480</v>
      </c>
      <c r="B120" s="489" t="s">
        <v>1539</v>
      </c>
      <c r="C120" s="489" t="s">
        <v>371</v>
      </c>
      <c r="D120" s="505">
        <v>7245</v>
      </c>
      <c r="E120" s="505">
        <v>0</v>
      </c>
      <c r="F120" s="505">
        <v>7245</v>
      </c>
      <c r="G120" s="505">
        <v>0</v>
      </c>
      <c r="H120" s="506">
        <v>7245</v>
      </c>
    </row>
    <row r="121" spans="1:8">
      <c r="A121" s="488" t="s">
        <v>481</v>
      </c>
      <c r="B121" s="489" t="s">
        <v>1340</v>
      </c>
      <c r="C121" s="489" t="s">
        <v>371</v>
      </c>
      <c r="D121" s="505">
        <v>33305.040000000001</v>
      </c>
      <c r="E121" s="505">
        <v>663.62</v>
      </c>
      <c r="F121" s="505">
        <v>33968.660000000003</v>
      </c>
      <c r="G121" s="505">
        <v>0</v>
      </c>
      <c r="H121" s="506">
        <v>33968.660000000003</v>
      </c>
    </row>
    <row r="122" spans="1:8">
      <c r="A122" s="488" t="s">
        <v>482</v>
      </c>
      <c r="B122" s="489" t="s">
        <v>1511</v>
      </c>
      <c r="C122" s="489" t="s">
        <v>371</v>
      </c>
      <c r="D122" s="505">
        <v>19819.72</v>
      </c>
      <c r="E122" s="505">
        <v>0</v>
      </c>
      <c r="F122" s="505">
        <v>19819.72</v>
      </c>
      <c r="G122" s="505">
        <v>0</v>
      </c>
      <c r="H122" s="506">
        <v>19819.72</v>
      </c>
    </row>
    <row r="123" spans="1:8">
      <c r="A123" s="488" t="s">
        <v>483</v>
      </c>
      <c r="B123" s="489" t="s">
        <v>1513</v>
      </c>
      <c r="C123" s="489" t="s">
        <v>371</v>
      </c>
      <c r="D123" s="505">
        <v>1676.45</v>
      </c>
      <c r="E123" s="505">
        <v>0</v>
      </c>
      <c r="F123" s="505">
        <v>1676.45</v>
      </c>
      <c r="G123" s="505">
        <v>0</v>
      </c>
      <c r="H123" s="506">
        <v>1676.45</v>
      </c>
    </row>
    <row r="124" spans="1:8">
      <c r="A124" s="488" t="s">
        <v>484</v>
      </c>
      <c r="B124" s="489" t="s">
        <v>1515</v>
      </c>
      <c r="C124" s="489" t="s">
        <v>371</v>
      </c>
      <c r="D124" s="505">
        <v>10038.620000000001</v>
      </c>
      <c r="E124" s="505">
        <v>0</v>
      </c>
      <c r="F124" s="505">
        <v>10038.620000000001</v>
      </c>
      <c r="G124" s="505">
        <v>0</v>
      </c>
      <c r="H124" s="506">
        <v>10038.620000000001</v>
      </c>
    </row>
    <row r="125" spans="1:8">
      <c r="A125" s="488" t="s">
        <v>485</v>
      </c>
      <c r="B125" s="489" t="s">
        <v>486</v>
      </c>
      <c r="C125" s="489" t="s">
        <v>371</v>
      </c>
      <c r="D125" s="505">
        <v>14016.46</v>
      </c>
      <c r="E125" s="505">
        <v>0</v>
      </c>
      <c r="F125" s="505">
        <v>14016.46</v>
      </c>
      <c r="G125" s="505">
        <v>0</v>
      </c>
      <c r="H125" s="506">
        <v>14016.46</v>
      </c>
    </row>
    <row r="126" spans="1:8">
      <c r="A126" s="488" t="s">
        <v>487</v>
      </c>
      <c r="B126" s="489" t="s">
        <v>1509</v>
      </c>
      <c r="C126" s="489" t="s">
        <v>371</v>
      </c>
      <c r="D126" s="505">
        <v>65810</v>
      </c>
      <c r="E126" s="505">
        <v>0</v>
      </c>
      <c r="F126" s="505">
        <v>65810</v>
      </c>
      <c r="G126" s="505">
        <v>0</v>
      </c>
      <c r="H126" s="506">
        <v>65810</v>
      </c>
    </row>
    <row r="127" spans="1:8">
      <c r="A127" s="488" t="s">
        <v>488</v>
      </c>
      <c r="B127" s="489" t="s">
        <v>1322</v>
      </c>
      <c r="C127" s="489" t="s">
        <v>371</v>
      </c>
      <c r="D127" s="505">
        <v>8119</v>
      </c>
      <c r="E127" s="505">
        <v>0</v>
      </c>
      <c r="F127" s="505">
        <v>8119</v>
      </c>
      <c r="G127" s="505">
        <v>0</v>
      </c>
      <c r="H127" s="506">
        <v>8119</v>
      </c>
    </row>
    <row r="128" spans="1:8">
      <c r="A128" s="488" t="s">
        <v>489</v>
      </c>
      <c r="B128" s="489" t="s">
        <v>1522</v>
      </c>
      <c r="C128" s="489" t="s">
        <v>371</v>
      </c>
      <c r="D128" s="505">
        <v>30773.53</v>
      </c>
      <c r="E128" s="505">
        <v>0</v>
      </c>
      <c r="F128" s="505">
        <v>30773.53</v>
      </c>
      <c r="G128" s="505">
        <v>0</v>
      </c>
      <c r="H128" s="506">
        <v>30773.53</v>
      </c>
    </row>
    <row r="129" spans="1:8">
      <c r="A129" s="488" t="s">
        <v>490</v>
      </c>
      <c r="B129" s="489" t="s">
        <v>1524</v>
      </c>
      <c r="C129" s="489" t="s">
        <v>371</v>
      </c>
      <c r="D129" s="505">
        <v>3508.71</v>
      </c>
      <c r="E129" s="505">
        <v>0</v>
      </c>
      <c r="F129" s="505">
        <v>3508.71</v>
      </c>
      <c r="G129" s="505">
        <v>0</v>
      </c>
      <c r="H129" s="506">
        <v>3508.71</v>
      </c>
    </row>
    <row r="130" spans="1:8">
      <c r="A130" s="488" t="s">
        <v>491</v>
      </c>
      <c r="B130" s="489" t="s">
        <v>1526</v>
      </c>
      <c r="C130" s="489" t="s">
        <v>371</v>
      </c>
      <c r="D130" s="505">
        <v>12000.13</v>
      </c>
      <c r="E130" s="505">
        <v>0</v>
      </c>
      <c r="F130" s="505">
        <v>12000.13</v>
      </c>
      <c r="G130" s="505">
        <v>0</v>
      </c>
      <c r="H130" s="506">
        <v>12000.13</v>
      </c>
    </row>
    <row r="131" spans="1:8">
      <c r="A131" s="488" t="s">
        <v>492</v>
      </c>
      <c r="B131" s="489" t="s">
        <v>1482</v>
      </c>
      <c r="C131" s="489" t="s">
        <v>371</v>
      </c>
      <c r="D131" s="505">
        <v>9800</v>
      </c>
      <c r="E131" s="505">
        <v>0</v>
      </c>
      <c r="F131" s="505">
        <v>9800</v>
      </c>
      <c r="G131" s="505">
        <v>0</v>
      </c>
      <c r="H131" s="506">
        <v>9800</v>
      </c>
    </row>
    <row r="132" spans="1:8">
      <c r="A132" s="488" t="s">
        <v>493</v>
      </c>
      <c r="B132" s="489" t="s">
        <v>494</v>
      </c>
      <c r="C132" s="489" t="s">
        <v>371</v>
      </c>
      <c r="D132" s="505">
        <v>8034.57</v>
      </c>
      <c r="E132" s="505">
        <v>0</v>
      </c>
      <c r="F132" s="505">
        <v>8034.57</v>
      </c>
      <c r="G132" s="505">
        <v>0</v>
      </c>
      <c r="H132" s="506">
        <v>8034.57</v>
      </c>
    </row>
    <row r="133" spans="1:8">
      <c r="A133" s="488" t="s">
        <v>495</v>
      </c>
      <c r="B133" s="489" t="s">
        <v>1528</v>
      </c>
      <c r="C133" s="489" t="s">
        <v>371</v>
      </c>
      <c r="D133" s="505">
        <v>39760.65</v>
      </c>
      <c r="E133" s="505">
        <v>0</v>
      </c>
      <c r="F133" s="505">
        <v>39760.65</v>
      </c>
      <c r="G133" s="505">
        <v>0</v>
      </c>
      <c r="H133" s="506">
        <v>39760.65</v>
      </c>
    </row>
    <row r="134" spans="1:8">
      <c r="A134" s="488" t="s">
        <v>496</v>
      </c>
      <c r="B134" s="489" t="s">
        <v>1530</v>
      </c>
      <c r="C134" s="489" t="s">
        <v>371</v>
      </c>
      <c r="D134" s="505">
        <v>31253.08</v>
      </c>
      <c r="E134" s="505">
        <v>0</v>
      </c>
      <c r="F134" s="505">
        <v>31253.08</v>
      </c>
      <c r="G134" s="505">
        <v>0</v>
      </c>
      <c r="H134" s="506">
        <v>31253.08</v>
      </c>
    </row>
    <row r="135" spans="1:8">
      <c r="A135" s="488" t="s">
        <v>497</v>
      </c>
      <c r="B135" s="489" t="s">
        <v>1220</v>
      </c>
      <c r="C135" s="489" t="s">
        <v>371</v>
      </c>
      <c r="D135" s="505">
        <v>38990.82</v>
      </c>
      <c r="E135" s="505">
        <v>0</v>
      </c>
      <c r="F135" s="505">
        <v>38990.82</v>
      </c>
      <c r="G135" s="505">
        <v>0</v>
      </c>
      <c r="H135" s="506">
        <v>38990.82</v>
      </c>
    </row>
    <row r="136" spans="1:8">
      <c r="A136" s="488" t="s">
        <v>498</v>
      </c>
      <c r="B136" s="489" t="s">
        <v>499</v>
      </c>
      <c r="C136" s="489" t="s">
        <v>371</v>
      </c>
      <c r="D136" s="505">
        <v>12024.11</v>
      </c>
      <c r="E136" s="505">
        <v>0</v>
      </c>
      <c r="F136" s="505">
        <v>12024.11</v>
      </c>
      <c r="G136" s="505">
        <v>0</v>
      </c>
      <c r="H136" s="506">
        <v>12024.11</v>
      </c>
    </row>
    <row r="137" spans="1:8">
      <c r="A137" s="488" t="s">
        <v>500</v>
      </c>
      <c r="B137" s="489" t="s">
        <v>1535</v>
      </c>
      <c r="C137" s="489" t="s">
        <v>371</v>
      </c>
      <c r="D137" s="505">
        <v>15895.38</v>
      </c>
      <c r="E137" s="505">
        <v>0</v>
      </c>
      <c r="F137" s="505">
        <v>15895.38</v>
      </c>
      <c r="G137" s="505">
        <v>0</v>
      </c>
      <c r="H137" s="506">
        <v>15895.38</v>
      </c>
    </row>
    <row r="138" spans="1:8">
      <c r="A138" s="488" t="s">
        <v>501</v>
      </c>
      <c r="B138" s="489" t="s">
        <v>1537</v>
      </c>
      <c r="C138" s="489" t="s">
        <v>371</v>
      </c>
      <c r="D138" s="507">
        <v>15051.4</v>
      </c>
      <c r="E138" s="507">
        <v>0</v>
      </c>
      <c r="F138" s="507">
        <v>15051.4</v>
      </c>
      <c r="G138" s="507">
        <v>0</v>
      </c>
      <c r="H138" s="508">
        <v>15051.4</v>
      </c>
    </row>
    <row r="139" spans="1:8">
      <c r="A139" s="488" t="s">
        <v>425</v>
      </c>
      <c r="B139" s="489" t="s">
        <v>372</v>
      </c>
      <c r="C139" s="489" t="s">
        <v>425</v>
      </c>
      <c r="D139" s="507">
        <v>67682648.609999999</v>
      </c>
      <c r="E139" s="507">
        <v>663.62</v>
      </c>
      <c r="F139" s="507">
        <v>67683312.230000004</v>
      </c>
      <c r="G139" s="507">
        <v>0</v>
      </c>
      <c r="H139" s="508">
        <v>67683312.230000004</v>
      </c>
    </row>
    <row r="140" spans="1:8">
      <c r="A140" s="488"/>
      <c r="B140" s="489"/>
      <c r="C140" s="489"/>
      <c r="D140" s="505"/>
      <c r="E140" s="505"/>
      <c r="F140" s="505"/>
      <c r="G140" s="505"/>
      <c r="H140" s="506"/>
    </row>
    <row r="141" spans="1:8">
      <c r="A141" s="488" t="s">
        <v>425</v>
      </c>
      <c r="B141" s="489" t="s">
        <v>373</v>
      </c>
      <c r="C141" s="489" t="s">
        <v>425</v>
      </c>
      <c r="D141" s="507">
        <v>-35438040.399999999</v>
      </c>
      <c r="E141" s="507">
        <v>-254433.59</v>
      </c>
      <c r="F141" s="507">
        <v>-35692473.990000002</v>
      </c>
      <c r="G141" s="507">
        <v>167662</v>
      </c>
      <c r="H141" s="508">
        <v>-35524811.990000002</v>
      </c>
    </row>
    <row r="142" spans="1:8">
      <c r="A142" s="488"/>
      <c r="B142" s="489"/>
      <c r="C142" s="489"/>
      <c r="D142" s="505"/>
      <c r="E142" s="505"/>
      <c r="F142" s="505"/>
      <c r="G142" s="505"/>
      <c r="H142" s="506"/>
    </row>
    <row r="143" spans="1:8">
      <c r="A143" s="488" t="s">
        <v>1505</v>
      </c>
      <c r="B143" s="489" t="s">
        <v>1392</v>
      </c>
      <c r="C143" s="489" t="s">
        <v>374</v>
      </c>
      <c r="D143" s="505">
        <v>6108975.7400000002</v>
      </c>
      <c r="E143" s="505">
        <v>256432.63</v>
      </c>
      <c r="F143" s="505">
        <v>6365408.3700000001</v>
      </c>
      <c r="G143" s="505">
        <v>0</v>
      </c>
      <c r="H143" s="506">
        <v>6365408.3700000001</v>
      </c>
    </row>
    <row r="144" spans="1:8">
      <c r="A144" s="488" t="s">
        <v>1506</v>
      </c>
      <c r="B144" s="489" t="s">
        <v>502</v>
      </c>
      <c r="C144" s="489" t="s">
        <v>374</v>
      </c>
      <c r="D144" s="505">
        <v>797511.76</v>
      </c>
      <c r="E144" s="505">
        <v>39000</v>
      </c>
      <c r="F144" s="505">
        <v>836511.76</v>
      </c>
      <c r="G144" s="505">
        <v>0</v>
      </c>
      <c r="H144" s="506">
        <v>836511.76</v>
      </c>
    </row>
    <row r="145" spans="1:8">
      <c r="A145" s="488" t="s">
        <v>1508</v>
      </c>
      <c r="B145" s="489" t="s">
        <v>1396</v>
      </c>
      <c r="C145" s="489" t="s">
        <v>374</v>
      </c>
      <c r="D145" s="505">
        <v>512471.47</v>
      </c>
      <c r="E145" s="505">
        <v>0</v>
      </c>
      <c r="F145" s="505">
        <v>512471.47</v>
      </c>
      <c r="G145" s="505">
        <v>0</v>
      </c>
      <c r="H145" s="506">
        <v>512471.47</v>
      </c>
    </row>
    <row r="146" spans="1:8">
      <c r="A146" s="488" t="s">
        <v>1510</v>
      </c>
      <c r="B146" s="489" t="s">
        <v>1586</v>
      </c>
      <c r="C146" s="489" t="s">
        <v>374</v>
      </c>
      <c r="D146" s="505">
        <v>167662</v>
      </c>
      <c r="E146" s="505">
        <v>0</v>
      </c>
      <c r="F146" s="505">
        <v>167662</v>
      </c>
      <c r="G146" s="505">
        <v>-167662</v>
      </c>
      <c r="H146" s="506">
        <v>0</v>
      </c>
    </row>
    <row r="147" spans="1:8">
      <c r="A147" s="488" t="s">
        <v>503</v>
      </c>
      <c r="B147" s="489" t="s">
        <v>1368</v>
      </c>
      <c r="C147" s="489" t="s">
        <v>374</v>
      </c>
      <c r="D147" s="505">
        <v>182970</v>
      </c>
      <c r="E147" s="505">
        <v>35310</v>
      </c>
      <c r="F147" s="505">
        <v>218280</v>
      </c>
      <c r="G147" s="505">
        <v>0</v>
      </c>
      <c r="H147" s="506">
        <v>218280</v>
      </c>
    </row>
    <row r="148" spans="1:8">
      <c r="A148" s="488" t="s">
        <v>504</v>
      </c>
      <c r="B148" s="489" t="s">
        <v>1400</v>
      </c>
      <c r="C148" s="489" t="s">
        <v>374</v>
      </c>
      <c r="D148" s="505">
        <v>543626.59</v>
      </c>
      <c r="E148" s="505">
        <v>240917.07</v>
      </c>
      <c r="F148" s="505">
        <v>784543.66</v>
      </c>
      <c r="G148" s="505">
        <v>0</v>
      </c>
      <c r="H148" s="506">
        <v>784543.66</v>
      </c>
    </row>
    <row r="149" spans="1:8">
      <c r="A149" s="488" t="s">
        <v>505</v>
      </c>
      <c r="B149" s="489" t="s">
        <v>1408</v>
      </c>
      <c r="C149" s="489" t="s">
        <v>374</v>
      </c>
      <c r="D149" s="505">
        <v>76686.67</v>
      </c>
      <c r="E149" s="505">
        <v>54900</v>
      </c>
      <c r="F149" s="505">
        <v>131586.67000000001</v>
      </c>
      <c r="G149" s="505">
        <v>0</v>
      </c>
      <c r="H149" s="506">
        <v>131586.67000000001</v>
      </c>
    </row>
    <row r="150" spans="1:8">
      <c r="A150" s="488" t="s">
        <v>1541</v>
      </c>
      <c r="B150" s="489" t="s">
        <v>1342</v>
      </c>
      <c r="C150" s="489" t="s">
        <v>374</v>
      </c>
      <c r="D150" s="505">
        <v>1563138</v>
      </c>
      <c r="E150" s="505">
        <v>380</v>
      </c>
      <c r="F150" s="505">
        <v>1563518</v>
      </c>
      <c r="G150" s="505">
        <v>0</v>
      </c>
      <c r="H150" s="506">
        <v>1563518</v>
      </c>
    </row>
    <row r="151" spans="1:8">
      <c r="A151" s="488" t="s">
        <v>1542</v>
      </c>
      <c r="B151" s="489" t="s">
        <v>1344</v>
      </c>
      <c r="C151" s="489" t="s">
        <v>374</v>
      </c>
      <c r="D151" s="505">
        <v>-230</v>
      </c>
      <c r="E151" s="505">
        <v>0</v>
      </c>
      <c r="F151" s="505">
        <v>-230</v>
      </c>
      <c r="G151" s="505">
        <v>0</v>
      </c>
      <c r="H151" s="506">
        <v>-230</v>
      </c>
    </row>
    <row r="152" spans="1:8">
      <c r="A152" s="488" t="s">
        <v>1543</v>
      </c>
      <c r="B152" s="489" t="s">
        <v>1346</v>
      </c>
      <c r="C152" s="489" t="s">
        <v>374</v>
      </c>
      <c r="D152" s="505">
        <v>52670</v>
      </c>
      <c r="E152" s="505">
        <v>0</v>
      </c>
      <c r="F152" s="505">
        <v>52670</v>
      </c>
      <c r="G152" s="505">
        <v>0</v>
      </c>
      <c r="H152" s="506">
        <v>52670</v>
      </c>
    </row>
    <row r="153" spans="1:8">
      <c r="A153" s="488" t="s">
        <v>1544</v>
      </c>
      <c r="B153" s="489" t="s">
        <v>1584</v>
      </c>
      <c r="C153" s="489" t="s">
        <v>374</v>
      </c>
      <c r="D153" s="505">
        <v>8014</v>
      </c>
      <c r="E153" s="505">
        <v>0</v>
      </c>
      <c r="F153" s="505">
        <v>8014</v>
      </c>
      <c r="G153" s="505">
        <v>0</v>
      </c>
      <c r="H153" s="506">
        <v>8014</v>
      </c>
    </row>
    <row r="154" spans="1:8">
      <c r="A154" s="488" t="s">
        <v>1545</v>
      </c>
      <c r="B154" s="489" t="s">
        <v>1398</v>
      </c>
      <c r="C154" s="489" t="s">
        <v>374</v>
      </c>
      <c r="D154" s="505">
        <v>105263.15</v>
      </c>
      <c r="E154" s="505">
        <v>237860.15</v>
      </c>
      <c r="F154" s="505">
        <v>343123.3</v>
      </c>
      <c r="G154" s="505">
        <v>0</v>
      </c>
      <c r="H154" s="506">
        <v>343123.3</v>
      </c>
    </row>
    <row r="155" spans="1:8">
      <c r="A155" s="488" t="s">
        <v>1546</v>
      </c>
      <c r="B155" s="489" t="s">
        <v>1588</v>
      </c>
      <c r="C155" s="489" t="s">
        <v>374</v>
      </c>
      <c r="D155" s="505">
        <v>3392.34</v>
      </c>
      <c r="E155" s="505">
        <v>42483.01</v>
      </c>
      <c r="F155" s="505">
        <v>45875.35</v>
      </c>
      <c r="G155" s="505">
        <v>0</v>
      </c>
      <c r="H155" s="506">
        <v>45875.35</v>
      </c>
    </row>
    <row r="156" spans="1:8">
      <c r="A156" s="488" t="s">
        <v>506</v>
      </c>
      <c r="B156" s="489" t="s">
        <v>1350</v>
      </c>
      <c r="C156" s="489" t="s">
        <v>374</v>
      </c>
      <c r="D156" s="505">
        <v>217888.81</v>
      </c>
      <c r="E156" s="505">
        <v>0</v>
      </c>
      <c r="F156" s="505">
        <v>217888.81</v>
      </c>
      <c r="G156" s="505">
        <v>0</v>
      </c>
      <c r="H156" s="506">
        <v>217888.81</v>
      </c>
    </row>
    <row r="157" spans="1:8">
      <c r="A157" s="488" t="s">
        <v>507</v>
      </c>
      <c r="B157" s="489" t="s">
        <v>1352</v>
      </c>
      <c r="C157" s="489" t="s">
        <v>374</v>
      </c>
      <c r="D157" s="505">
        <v>26177.360000000001</v>
      </c>
      <c r="E157" s="505">
        <v>0</v>
      </c>
      <c r="F157" s="505">
        <v>26177.360000000001</v>
      </c>
      <c r="G157" s="505">
        <v>0</v>
      </c>
      <c r="H157" s="506">
        <v>26177.360000000001</v>
      </c>
    </row>
    <row r="158" spans="1:8">
      <c r="A158" s="488" t="s">
        <v>508</v>
      </c>
      <c r="B158" s="489" t="s">
        <v>1354</v>
      </c>
      <c r="C158" s="489" t="s">
        <v>374</v>
      </c>
      <c r="D158" s="505">
        <v>66079.399999999994</v>
      </c>
      <c r="E158" s="505">
        <v>0</v>
      </c>
      <c r="F158" s="505">
        <v>66079.399999999994</v>
      </c>
      <c r="G158" s="505">
        <v>0</v>
      </c>
      <c r="H158" s="506">
        <v>66079.399999999994</v>
      </c>
    </row>
    <row r="159" spans="1:8">
      <c r="A159" s="488" t="s">
        <v>509</v>
      </c>
      <c r="B159" s="489" t="s">
        <v>510</v>
      </c>
      <c r="C159" s="489" t="s">
        <v>374</v>
      </c>
      <c r="D159" s="505">
        <v>19678.13</v>
      </c>
      <c r="E159" s="505">
        <v>0</v>
      </c>
      <c r="F159" s="505">
        <v>19678.13</v>
      </c>
      <c r="G159" s="505">
        <v>0</v>
      </c>
      <c r="H159" s="506">
        <v>19678.13</v>
      </c>
    </row>
    <row r="160" spans="1:8">
      <c r="A160" s="488" t="s">
        <v>511</v>
      </c>
      <c r="B160" s="489" t="s">
        <v>1348</v>
      </c>
      <c r="C160" s="489" t="s">
        <v>374</v>
      </c>
      <c r="D160" s="505">
        <v>99148</v>
      </c>
      <c r="E160" s="505">
        <v>0</v>
      </c>
      <c r="F160" s="505">
        <v>99148</v>
      </c>
      <c r="G160" s="505">
        <v>0</v>
      </c>
      <c r="H160" s="506">
        <v>99148</v>
      </c>
    </row>
    <row r="161" spans="1:8">
      <c r="A161" s="488" t="s">
        <v>512</v>
      </c>
      <c r="B161" s="489" t="s">
        <v>1549</v>
      </c>
      <c r="C161" s="489" t="s">
        <v>374</v>
      </c>
      <c r="D161" s="505">
        <v>-12291</v>
      </c>
      <c r="E161" s="505">
        <v>20000</v>
      </c>
      <c r="F161" s="505">
        <v>7709</v>
      </c>
      <c r="G161" s="505">
        <v>0</v>
      </c>
      <c r="H161" s="506">
        <v>7709</v>
      </c>
    </row>
    <row r="162" spans="1:8">
      <c r="A162" s="488" t="s">
        <v>513</v>
      </c>
      <c r="B162" s="489" t="s">
        <v>1362</v>
      </c>
      <c r="C162" s="489" t="s">
        <v>374</v>
      </c>
      <c r="D162" s="505">
        <v>14147</v>
      </c>
      <c r="E162" s="505">
        <v>0</v>
      </c>
      <c r="F162" s="505">
        <v>14147</v>
      </c>
      <c r="G162" s="505">
        <v>0</v>
      </c>
      <c r="H162" s="506">
        <v>14147</v>
      </c>
    </row>
    <row r="163" spans="1:8">
      <c r="A163" s="488" t="s">
        <v>514</v>
      </c>
      <c r="B163" s="489" t="s">
        <v>1556</v>
      </c>
      <c r="C163" s="489" t="s">
        <v>374</v>
      </c>
      <c r="D163" s="505">
        <v>4600</v>
      </c>
      <c r="E163" s="505">
        <v>0</v>
      </c>
      <c r="F163" s="505">
        <v>4600</v>
      </c>
      <c r="G163" s="505">
        <v>0</v>
      </c>
      <c r="H163" s="506">
        <v>4600</v>
      </c>
    </row>
    <row r="164" spans="1:8">
      <c r="A164" s="488" t="s">
        <v>515</v>
      </c>
      <c r="B164" s="489" t="s">
        <v>1366</v>
      </c>
      <c r="C164" s="489" t="s">
        <v>374</v>
      </c>
      <c r="D164" s="505">
        <v>29560.79</v>
      </c>
      <c r="E164" s="505">
        <v>0</v>
      </c>
      <c r="F164" s="505">
        <v>29560.79</v>
      </c>
      <c r="G164" s="505">
        <v>0</v>
      </c>
      <c r="H164" s="506">
        <v>29560.79</v>
      </c>
    </row>
    <row r="165" spans="1:8">
      <c r="A165" s="488" t="s">
        <v>516</v>
      </c>
      <c r="B165" s="489" t="s">
        <v>1370</v>
      </c>
      <c r="C165" s="489" t="s">
        <v>374</v>
      </c>
      <c r="D165" s="505">
        <v>2075.65</v>
      </c>
      <c r="E165" s="505">
        <v>0</v>
      </c>
      <c r="F165" s="505">
        <v>2075.65</v>
      </c>
      <c r="G165" s="505">
        <v>0</v>
      </c>
      <c r="H165" s="506">
        <v>2075.65</v>
      </c>
    </row>
    <row r="166" spans="1:8">
      <c r="A166" s="488" t="s">
        <v>517</v>
      </c>
      <c r="B166" s="489" t="s">
        <v>1564</v>
      </c>
      <c r="C166" s="489" t="s">
        <v>374</v>
      </c>
      <c r="D166" s="505">
        <v>27095</v>
      </c>
      <c r="E166" s="505">
        <v>0</v>
      </c>
      <c r="F166" s="505">
        <v>27095</v>
      </c>
      <c r="G166" s="505">
        <v>0</v>
      </c>
      <c r="H166" s="506">
        <v>27095</v>
      </c>
    </row>
    <row r="167" spans="1:8">
      <c r="A167" s="488" t="s">
        <v>518</v>
      </c>
      <c r="B167" s="489" t="s">
        <v>519</v>
      </c>
      <c r="C167" s="489" t="s">
        <v>374</v>
      </c>
      <c r="D167" s="505">
        <v>2315</v>
      </c>
      <c r="E167" s="505">
        <v>0</v>
      </c>
      <c r="F167" s="505">
        <v>2315</v>
      </c>
      <c r="G167" s="505">
        <v>0</v>
      </c>
      <c r="H167" s="506">
        <v>2315</v>
      </c>
    </row>
    <row r="168" spans="1:8">
      <c r="A168" s="488" t="s">
        <v>520</v>
      </c>
      <c r="B168" s="489" t="s">
        <v>521</v>
      </c>
      <c r="C168" s="489" t="s">
        <v>374</v>
      </c>
      <c r="D168" s="505">
        <v>10000</v>
      </c>
      <c r="E168" s="505">
        <v>0</v>
      </c>
      <c r="F168" s="505">
        <v>10000</v>
      </c>
      <c r="G168" s="505">
        <v>0</v>
      </c>
      <c r="H168" s="506">
        <v>10000</v>
      </c>
    </row>
    <row r="169" spans="1:8">
      <c r="A169" s="488" t="s">
        <v>522</v>
      </c>
      <c r="B169" s="489" t="s">
        <v>523</v>
      </c>
      <c r="C169" s="489" t="s">
        <v>374</v>
      </c>
      <c r="D169" s="505">
        <v>20618.560000000001</v>
      </c>
      <c r="E169" s="505">
        <v>96300</v>
      </c>
      <c r="F169" s="505">
        <v>116918.56</v>
      </c>
      <c r="G169" s="505">
        <v>0</v>
      </c>
      <c r="H169" s="506">
        <v>116918.56</v>
      </c>
    </row>
    <row r="170" spans="1:8">
      <c r="A170" s="488" t="s">
        <v>524</v>
      </c>
      <c r="B170" s="489" t="s">
        <v>1560</v>
      </c>
      <c r="C170" s="489" t="s">
        <v>374</v>
      </c>
      <c r="D170" s="505">
        <v>91960.97</v>
      </c>
      <c r="E170" s="505">
        <v>-54900</v>
      </c>
      <c r="F170" s="505">
        <v>37060.97</v>
      </c>
      <c r="G170" s="505">
        <v>0</v>
      </c>
      <c r="H170" s="506">
        <v>37060.97</v>
      </c>
    </row>
    <row r="171" spans="1:8">
      <c r="A171" s="488" t="s">
        <v>525</v>
      </c>
      <c r="B171" s="489" t="s">
        <v>1562</v>
      </c>
      <c r="C171" s="489" t="s">
        <v>374</v>
      </c>
      <c r="D171" s="505">
        <v>270003.65999999997</v>
      </c>
      <c r="E171" s="505">
        <v>-240917.07</v>
      </c>
      <c r="F171" s="505">
        <v>29086.59</v>
      </c>
      <c r="G171" s="505">
        <v>0</v>
      </c>
      <c r="H171" s="506">
        <v>29086.59</v>
      </c>
    </row>
    <row r="172" spans="1:8">
      <c r="A172" s="488" t="s">
        <v>526</v>
      </c>
      <c r="B172" s="489" t="s">
        <v>1551</v>
      </c>
      <c r="C172" s="489" t="s">
        <v>374</v>
      </c>
      <c r="D172" s="505">
        <v>789852</v>
      </c>
      <c r="E172" s="505">
        <v>-570</v>
      </c>
      <c r="F172" s="505">
        <v>789282</v>
      </c>
      <c r="G172" s="505">
        <v>0</v>
      </c>
      <c r="H172" s="506">
        <v>789282</v>
      </c>
    </row>
    <row r="173" spans="1:8">
      <c r="A173" s="488" t="s">
        <v>527</v>
      </c>
      <c r="B173" s="489" t="s">
        <v>1553</v>
      </c>
      <c r="C173" s="489" t="s">
        <v>374</v>
      </c>
      <c r="D173" s="505">
        <v>57055.28</v>
      </c>
      <c r="E173" s="505">
        <v>0</v>
      </c>
      <c r="F173" s="505">
        <v>57055.28</v>
      </c>
      <c r="G173" s="505">
        <v>0</v>
      </c>
      <c r="H173" s="506">
        <v>57055.28</v>
      </c>
    </row>
    <row r="174" spans="1:8">
      <c r="A174" s="488" t="s">
        <v>528</v>
      </c>
      <c r="B174" s="489" t="s">
        <v>1576</v>
      </c>
      <c r="C174" s="489" t="s">
        <v>374</v>
      </c>
      <c r="D174" s="505">
        <v>35616.21</v>
      </c>
      <c r="E174" s="505">
        <v>0</v>
      </c>
      <c r="F174" s="505">
        <v>35616.21</v>
      </c>
      <c r="G174" s="505">
        <v>0</v>
      </c>
      <c r="H174" s="506">
        <v>35616.21</v>
      </c>
    </row>
    <row r="175" spans="1:8">
      <c r="A175" s="488" t="s">
        <v>529</v>
      </c>
      <c r="B175" s="489" t="s">
        <v>1301</v>
      </c>
      <c r="C175" s="489" t="s">
        <v>374</v>
      </c>
      <c r="D175" s="505">
        <v>3183654</v>
      </c>
      <c r="E175" s="505">
        <v>0</v>
      </c>
      <c r="F175" s="505">
        <v>3183654</v>
      </c>
      <c r="G175" s="505">
        <v>0</v>
      </c>
      <c r="H175" s="506">
        <v>3183654</v>
      </c>
    </row>
    <row r="176" spans="1:8">
      <c r="A176" s="488" t="s">
        <v>530</v>
      </c>
      <c r="B176" s="489" t="s">
        <v>531</v>
      </c>
      <c r="C176" s="489" t="s">
        <v>374</v>
      </c>
      <c r="D176" s="505">
        <v>12024.11</v>
      </c>
      <c r="E176" s="505">
        <v>0</v>
      </c>
      <c r="F176" s="505">
        <v>12024.11</v>
      </c>
      <c r="G176" s="505">
        <v>0</v>
      </c>
      <c r="H176" s="506">
        <v>12024.11</v>
      </c>
    </row>
    <row r="177" spans="1:8">
      <c r="A177" s="488" t="s">
        <v>532</v>
      </c>
      <c r="B177" s="489" t="s">
        <v>1332</v>
      </c>
      <c r="C177" s="489" t="s">
        <v>374</v>
      </c>
      <c r="D177" s="505">
        <v>15895.38</v>
      </c>
      <c r="E177" s="505">
        <v>0</v>
      </c>
      <c r="F177" s="505">
        <v>15895.38</v>
      </c>
      <c r="G177" s="505">
        <v>0</v>
      </c>
      <c r="H177" s="506">
        <v>15895.38</v>
      </c>
    </row>
    <row r="178" spans="1:8">
      <c r="A178" s="488" t="s">
        <v>533</v>
      </c>
      <c r="B178" s="489" t="s">
        <v>1334</v>
      </c>
      <c r="C178" s="489" t="s">
        <v>374</v>
      </c>
      <c r="D178" s="505">
        <v>15051.4</v>
      </c>
      <c r="E178" s="505">
        <v>0</v>
      </c>
      <c r="F178" s="505">
        <v>15051.4</v>
      </c>
      <c r="G178" s="505">
        <v>0</v>
      </c>
      <c r="H178" s="506">
        <v>15051.4</v>
      </c>
    </row>
    <row r="179" spans="1:8">
      <c r="A179" s="488" t="s">
        <v>534</v>
      </c>
      <c r="B179" s="489" t="s">
        <v>1590</v>
      </c>
      <c r="C179" s="489" t="s">
        <v>374</v>
      </c>
      <c r="D179" s="505">
        <v>1383108.73</v>
      </c>
      <c r="E179" s="505">
        <v>0</v>
      </c>
      <c r="F179" s="505">
        <v>1383108.73</v>
      </c>
      <c r="G179" s="505">
        <v>0</v>
      </c>
      <c r="H179" s="506">
        <v>1383108.73</v>
      </c>
    </row>
    <row r="180" spans="1:8">
      <c r="A180" s="488" t="s">
        <v>535</v>
      </c>
      <c r="B180" s="489" t="s">
        <v>1592</v>
      </c>
      <c r="C180" s="489" t="s">
        <v>374</v>
      </c>
      <c r="D180" s="505">
        <v>215093.2</v>
      </c>
      <c r="E180" s="505">
        <v>0</v>
      </c>
      <c r="F180" s="505">
        <v>215093.2</v>
      </c>
      <c r="G180" s="505">
        <v>0</v>
      </c>
      <c r="H180" s="506">
        <v>215093.2</v>
      </c>
    </row>
    <row r="181" spans="1:8">
      <c r="A181" s="488" t="s">
        <v>536</v>
      </c>
      <c r="B181" s="489" t="s">
        <v>537</v>
      </c>
      <c r="C181" s="489" t="s">
        <v>374</v>
      </c>
      <c r="D181" s="505">
        <v>54527.61</v>
      </c>
      <c r="E181" s="505">
        <v>0</v>
      </c>
      <c r="F181" s="505">
        <v>54527.61</v>
      </c>
      <c r="G181" s="505">
        <v>0</v>
      </c>
      <c r="H181" s="506">
        <v>54527.61</v>
      </c>
    </row>
    <row r="182" spans="1:8">
      <c r="A182" s="488" t="s">
        <v>538</v>
      </c>
      <c r="B182" s="489" t="s">
        <v>1376</v>
      </c>
      <c r="C182" s="489" t="s">
        <v>374</v>
      </c>
      <c r="D182" s="505">
        <v>41.98</v>
      </c>
      <c r="E182" s="505">
        <v>0</v>
      </c>
      <c r="F182" s="505">
        <v>41.98</v>
      </c>
      <c r="G182" s="505">
        <v>0</v>
      </c>
      <c r="H182" s="506">
        <v>41.98</v>
      </c>
    </row>
    <row r="183" spans="1:8">
      <c r="A183" s="488" t="s">
        <v>539</v>
      </c>
      <c r="B183" s="489" t="s">
        <v>1500</v>
      </c>
      <c r="C183" s="489" t="s">
        <v>374</v>
      </c>
      <c r="D183" s="505">
        <v>309.27999999999997</v>
      </c>
      <c r="E183" s="505">
        <v>0</v>
      </c>
      <c r="F183" s="505">
        <v>309.27999999999997</v>
      </c>
      <c r="G183" s="505">
        <v>0</v>
      </c>
      <c r="H183" s="506">
        <v>309.27999999999997</v>
      </c>
    </row>
    <row r="184" spans="1:8">
      <c r="A184" s="488" t="s">
        <v>540</v>
      </c>
      <c r="B184" s="489" t="s">
        <v>1426</v>
      </c>
      <c r="C184" s="489" t="s">
        <v>375</v>
      </c>
      <c r="D184" s="505">
        <v>2586863</v>
      </c>
      <c r="E184" s="505">
        <v>0</v>
      </c>
      <c r="F184" s="505">
        <v>2586863</v>
      </c>
      <c r="G184" s="505">
        <v>0</v>
      </c>
      <c r="H184" s="506">
        <v>2586863</v>
      </c>
    </row>
    <row r="185" spans="1:8">
      <c r="A185" s="488" t="s">
        <v>541</v>
      </c>
      <c r="B185" s="489" t="s">
        <v>1428</v>
      </c>
      <c r="C185" s="489" t="s">
        <v>375</v>
      </c>
      <c r="D185" s="505">
        <v>170952.84</v>
      </c>
      <c r="E185" s="505">
        <v>0</v>
      </c>
      <c r="F185" s="505">
        <v>170952.84</v>
      </c>
      <c r="G185" s="505">
        <v>0</v>
      </c>
      <c r="H185" s="506">
        <v>170952.84</v>
      </c>
    </row>
    <row r="186" spans="1:8">
      <c r="A186" s="488" t="s">
        <v>542</v>
      </c>
      <c r="B186" s="489" t="s">
        <v>1430</v>
      </c>
      <c r="C186" s="489" t="s">
        <v>375</v>
      </c>
      <c r="D186" s="505">
        <v>83306.2</v>
      </c>
      <c r="E186" s="505">
        <v>0</v>
      </c>
      <c r="F186" s="505">
        <v>83306.2</v>
      </c>
      <c r="G186" s="505">
        <v>0</v>
      </c>
      <c r="H186" s="506">
        <v>83306.2</v>
      </c>
    </row>
    <row r="187" spans="1:8">
      <c r="A187" s="488" t="s">
        <v>543</v>
      </c>
      <c r="B187" s="489" t="s">
        <v>1633</v>
      </c>
      <c r="C187" s="489" t="s">
        <v>375</v>
      </c>
      <c r="D187" s="505">
        <v>42858</v>
      </c>
      <c r="E187" s="505">
        <v>0</v>
      </c>
      <c r="F187" s="505">
        <v>42858</v>
      </c>
      <c r="G187" s="505">
        <v>0</v>
      </c>
      <c r="H187" s="506">
        <v>42858</v>
      </c>
    </row>
    <row r="188" spans="1:8">
      <c r="A188" s="488" t="s">
        <v>544</v>
      </c>
      <c r="B188" s="489" t="s">
        <v>1498</v>
      </c>
      <c r="C188" s="489" t="s">
        <v>375</v>
      </c>
      <c r="D188" s="505">
        <v>39874.44</v>
      </c>
      <c r="E188" s="505">
        <v>725.54</v>
      </c>
      <c r="F188" s="505">
        <v>40599.980000000003</v>
      </c>
      <c r="G188" s="505">
        <v>0</v>
      </c>
      <c r="H188" s="506">
        <v>40599.980000000003</v>
      </c>
    </row>
    <row r="189" spans="1:8">
      <c r="A189" s="488" t="s">
        <v>545</v>
      </c>
      <c r="B189" s="489" t="s">
        <v>1480</v>
      </c>
      <c r="C189" s="489" t="s">
        <v>375</v>
      </c>
      <c r="D189" s="505">
        <v>3300000</v>
      </c>
      <c r="E189" s="505">
        <v>-2889624.14</v>
      </c>
      <c r="F189" s="505">
        <v>410375.86</v>
      </c>
      <c r="G189" s="505">
        <v>0</v>
      </c>
      <c r="H189" s="506">
        <v>410375.86</v>
      </c>
    </row>
    <row r="190" spans="1:8">
      <c r="A190" s="488" t="s">
        <v>546</v>
      </c>
      <c r="B190" s="489" t="s">
        <v>1434</v>
      </c>
      <c r="C190" s="489" t="s">
        <v>375</v>
      </c>
      <c r="D190" s="505">
        <v>51389.84</v>
      </c>
      <c r="E190" s="505">
        <v>0</v>
      </c>
      <c r="F190" s="505">
        <v>51389.84</v>
      </c>
      <c r="G190" s="505">
        <v>0</v>
      </c>
      <c r="H190" s="506">
        <v>51389.84</v>
      </c>
    </row>
    <row r="191" spans="1:8">
      <c r="A191" s="488" t="s">
        <v>547</v>
      </c>
      <c r="B191" s="489" t="s">
        <v>1436</v>
      </c>
      <c r="C191" s="489" t="s">
        <v>375</v>
      </c>
      <c r="D191" s="505">
        <v>67685.08</v>
      </c>
      <c r="E191" s="505">
        <v>0</v>
      </c>
      <c r="F191" s="505">
        <v>67685.08</v>
      </c>
      <c r="G191" s="505">
        <v>0</v>
      </c>
      <c r="H191" s="506">
        <v>67685.08</v>
      </c>
    </row>
    <row r="192" spans="1:8">
      <c r="A192" s="488" t="s">
        <v>548</v>
      </c>
      <c r="B192" s="489" t="s">
        <v>549</v>
      </c>
      <c r="C192" s="489" t="s">
        <v>375</v>
      </c>
      <c r="D192" s="505">
        <v>15316.47</v>
      </c>
      <c r="E192" s="505">
        <v>0</v>
      </c>
      <c r="F192" s="505">
        <v>15316.47</v>
      </c>
      <c r="G192" s="505">
        <v>0</v>
      </c>
      <c r="H192" s="506">
        <v>15316.47</v>
      </c>
    </row>
    <row r="193" spans="1:8">
      <c r="A193" s="488" t="s">
        <v>550</v>
      </c>
      <c r="B193" s="489" t="s">
        <v>1432</v>
      </c>
      <c r="C193" s="489" t="s">
        <v>375</v>
      </c>
      <c r="D193" s="505">
        <v>100184</v>
      </c>
      <c r="E193" s="505">
        <v>0</v>
      </c>
      <c r="F193" s="505">
        <v>100184</v>
      </c>
      <c r="G193" s="505">
        <v>0</v>
      </c>
      <c r="H193" s="506">
        <v>100184</v>
      </c>
    </row>
    <row r="194" spans="1:8">
      <c r="A194" s="488" t="s">
        <v>551</v>
      </c>
      <c r="B194" s="489" t="s">
        <v>1438</v>
      </c>
      <c r="C194" s="489" t="s">
        <v>375</v>
      </c>
      <c r="D194" s="505">
        <v>124851</v>
      </c>
      <c r="E194" s="505">
        <v>0</v>
      </c>
      <c r="F194" s="505">
        <v>124851</v>
      </c>
      <c r="G194" s="505">
        <v>0</v>
      </c>
      <c r="H194" s="506">
        <v>124851</v>
      </c>
    </row>
    <row r="195" spans="1:8">
      <c r="A195" s="488" t="s">
        <v>552</v>
      </c>
      <c r="B195" s="489" t="s">
        <v>1444</v>
      </c>
      <c r="C195" s="489" t="s">
        <v>375</v>
      </c>
      <c r="D195" s="505">
        <v>71807.08</v>
      </c>
      <c r="E195" s="505">
        <v>0</v>
      </c>
      <c r="F195" s="505">
        <v>71807.08</v>
      </c>
      <c r="G195" s="505">
        <v>0</v>
      </c>
      <c r="H195" s="506">
        <v>71807.08</v>
      </c>
    </row>
    <row r="196" spans="1:8">
      <c r="A196" s="488" t="s">
        <v>553</v>
      </c>
      <c r="B196" s="489" t="s">
        <v>554</v>
      </c>
      <c r="C196" s="489" t="s">
        <v>375</v>
      </c>
      <c r="D196" s="505">
        <v>26964</v>
      </c>
      <c r="E196" s="505">
        <v>0</v>
      </c>
      <c r="F196" s="505">
        <v>26964</v>
      </c>
      <c r="G196" s="505">
        <v>0</v>
      </c>
      <c r="H196" s="506">
        <v>26964</v>
      </c>
    </row>
    <row r="197" spans="1:8">
      <c r="A197" s="488" t="s">
        <v>555</v>
      </c>
      <c r="B197" s="489" t="s">
        <v>1448</v>
      </c>
      <c r="C197" s="489" t="s">
        <v>375</v>
      </c>
      <c r="D197" s="505">
        <v>15604.96</v>
      </c>
      <c r="E197" s="505">
        <v>0</v>
      </c>
      <c r="F197" s="505">
        <v>15604.96</v>
      </c>
      <c r="G197" s="505">
        <v>0</v>
      </c>
      <c r="H197" s="506">
        <v>15604.96</v>
      </c>
    </row>
    <row r="198" spans="1:8">
      <c r="A198" s="488" t="s">
        <v>556</v>
      </c>
      <c r="B198" s="489" t="s">
        <v>1450</v>
      </c>
      <c r="C198" s="489" t="s">
        <v>375</v>
      </c>
      <c r="D198" s="505">
        <v>76321.119999999995</v>
      </c>
      <c r="E198" s="505">
        <v>600</v>
      </c>
      <c r="F198" s="505">
        <v>76921.119999999995</v>
      </c>
      <c r="G198" s="505">
        <v>0</v>
      </c>
      <c r="H198" s="506">
        <v>76921.119999999995</v>
      </c>
    </row>
    <row r="199" spans="1:8">
      <c r="A199" s="488" t="s">
        <v>557</v>
      </c>
      <c r="B199" s="489" t="s">
        <v>1612</v>
      </c>
      <c r="C199" s="489" t="s">
        <v>375</v>
      </c>
      <c r="D199" s="505">
        <v>244600</v>
      </c>
      <c r="E199" s="505">
        <v>0</v>
      </c>
      <c r="F199" s="505">
        <v>244600</v>
      </c>
      <c r="G199" s="505">
        <v>0</v>
      </c>
      <c r="H199" s="506">
        <v>244600</v>
      </c>
    </row>
    <row r="200" spans="1:8">
      <c r="A200" s="488" t="s">
        <v>558</v>
      </c>
      <c r="B200" s="489" t="s">
        <v>1635</v>
      </c>
      <c r="C200" s="489" t="s">
        <v>375</v>
      </c>
      <c r="D200" s="505">
        <v>2057</v>
      </c>
      <c r="E200" s="505">
        <v>0</v>
      </c>
      <c r="F200" s="505">
        <v>2057</v>
      </c>
      <c r="G200" s="505">
        <v>0</v>
      </c>
      <c r="H200" s="506">
        <v>2057</v>
      </c>
    </row>
    <row r="201" spans="1:8">
      <c r="A201" s="488" t="s">
        <v>559</v>
      </c>
      <c r="B201" s="489" t="s">
        <v>1484</v>
      </c>
      <c r="C201" s="489" t="s">
        <v>375</v>
      </c>
      <c r="D201" s="505">
        <v>285000</v>
      </c>
      <c r="E201" s="505">
        <v>0</v>
      </c>
      <c r="F201" s="505">
        <v>285000</v>
      </c>
      <c r="G201" s="505">
        <v>0</v>
      </c>
      <c r="H201" s="506">
        <v>285000</v>
      </c>
    </row>
    <row r="202" spans="1:8">
      <c r="A202" s="488" t="s">
        <v>560</v>
      </c>
      <c r="B202" s="489" t="s">
        <v>1625</v>
      </c>
      <c r="C202" s="489" t="s">
        <v>375</v>
      </c>
      <c r="D202" s="505">
        <v>10000</v>
      </c>
      <c r="E202" s="505">
        <v>0</v>
      </c>
      <c r="F202" s="505">
        <v>10000</v>
      </c>
      <c r="G202" s="505">
        <v>0</v>
      </c>
      <c r="H202" s="506">
        <v>10000</v>
      </c>
    </row>
    <row r="203" spans="1:8">
      <c r="A203" s="488" t="s">
        <v>561</v>
      </c>
      <c r="B203" s="489" t="s">
        <v>562</v>
      </c>
      <c r="C203" s="489" t="s">
        <v>375</v>
      </c>
      <c r="D203" s="505">
        <v>95162.37</v>
      </c>
      <c r="E203" s="505">
        <v>0</v>
      </c>
      <c r="F203" s="505">
        <v>95162.37</v>
      </c>
      <c r="G203" s="505">
        <v>0</v>
      </c>
      <c r="H203" s="506">
        <v>95162.37</v>
      </c>
    </row>
    <row r="204" spans="1:8">
      <c r="A204" s="488" t="s">
        <v>563</v>
      </c>
      <c r="B204" s="489" t="s">
        <v>1608</v>
      </c>
      <c r="C204" s="489" t="s">
        <v>375</v>
      </c>
      <c r="D204" s="505">
        <v>70015.81</v>
      </c>
      <c r="E204" s="505">
        <v>0</v>
      </c>
      <c r="F204" s="505">
        <v>70015.81</v>
      </c>
      <c r="G204" s="505">
        <v>0</v>
      </c>
      <c r="H204" s="506">
        <v>70015.81</v>
      </c>
    </row>
    <row r="205" spans="1:8">
      <c r="A205" s="488" t="s">
        <v>564</v>
      </c>
      <c r="B205" s="489" t="s">
        <v>1610</v>
      </c>
      <c r="C205" s="489" t="s">
        <v>375</v>
      </c>
      <c r="D205" s="505">
        <v>53958.31</v>
      </c>
      <c r="E205" s="505">
        <v>0</v>
      </c>
      <c r="F205" s="505">
        <v>53958.31</v>
      </c>
      <c r="G205" s="505">
        <v>0</v>
      </c>
      <c r="H205" s="506">
        <v>53958.31</v>
      </c>
    </row>
    <row r="206" spans="1:8">
      <c r="A206" s="488" t="s">
        <v>565</v>
      </c>
      <c r="B206" s="489" t="s">
        <v>1601</v>
      </c>
      <c r="C206" s="489" t="s">
        <v>375</v>
      </c>
      <c r="D206" s="505">
        <v>7745</v>
      </c>
      <c r="E206" s="505">
        <v>0</v>
      </c>
      <c r="F206" s="505">
        <v>7745</v>
      </c>
      <c r="G206" s="505">
        <v>0</v>
      </c>
      <c r="H206" s="506">
        <v>7745</v>
      </c>
    </row>
    <row r="207" spans="1:8">
      <c r="A207" s="488" t="s">
        <v>566</v>
      </c>
      <c r="B207" s="489" t="s">
        <v>1603</v>
      </c>
      <c r="C207" s="489" t="s">
        <v>375</v>
      </c>
      <c r="D207" s="505">
        <v>2073.9699999999998</v>
      </c>
      <c r="E207" s="505">
        <v>0</v>
      </c>
      <c r="F207" s="505">
        <v>2073.9699999999998</v>
      </c>
      <c r="G207" s="505">
        <v>0</v>
      </c>
      <c r="H207" s="506">
        <v>2073.9699999999998</v>
      </c>
    </row>
    <row r="208" spans="1:8">
      <c r="A208" s="488" t="s">
        <v>567</v>
      </c>
      <c r="B208" s="489" t="s">
        <v>1616</v>
      </c>
      <c r="C208" s="489" t="s">
        <v>375</v>
      </c>
      <c r="D208" s="505">
        <v>77980.78</v>
      </c>
      <c r="E208" s="505">
        <v>0</v>
      </c>
      <c r="F208" s="505">
        <v>77980.78</v>
      </c>
      <c r="G208" s="505">
        <v>0</v>
      </c>
      <c r="H208" s="506">
        <v>77980.78</v>
      </c>
    </row>
    <row r="209" spans="1:8">
      <c r="A209" s="488" t="s">
        <v>568</v>
      </c>
      <c r="B209" s="489" t="s">
        <v>1494</v>
      </c>
      <c r="C209" s="489" t="s">
        <v>375</v>
      </c>
      <c r="D209" s="505">
        <v>75000</v>
      </c>
      <c r="E209" s="505">
        <v>0</v>
      </c>
      <c r="F209" s="505">
        <v>75000</v>
      </c>
      <c r="G209" s="505">
        <v>0</v>
      </c>
      <c r="H209" s="506">
        <v>75000</v>
      </c>
    </row>
    <row r="210" spans="1:8">
      <c r="A210" s="488" t="s">
        <v>569</v>
      </c>
      <c r="B210" s="489" t="s">
        <v>570</v>
      </c>
      <c r="C210" s="489" t="s">
        <v>375</v>
      </c>
      <c r="D210" s="505">
        <v>447306.5</v>
      </c>
      <c r="E210" s="505">
        <v>0</v>
      </c>
      <c r="F210" s="505">
        <v>447306.5</v>
      </c>
      <c r="G210" s="505">
        <v>0</v>
      </c>
      <c r="H210" s="506">
        <v>447306.5</v>
      </c>
    </row>
    <row r="211" spans="1:8">
      <c r="A211" s="488" t="s">
        <v>571</v>
      </c>
      <c r="B211" s="489" t="s">
        <v>572</v>
      </c>
      <c r="C211" s="489" t="s">
        <v>375</v>
      </c>
      <c r="D211" s="505">
        <v>120000</v>
      </c>
      <c r="E211" s="505">
        <v>0</v>
      </c>
      <c r="F211" s="505">
        <v>120000</v>
      </c>
      <c r="G211" s="505">
        <v>0</v>
      </c>
      <c r="H211" s="506">
        <v>120000</v>
      </c>
    </row>
    <row r="212" spans="1:8">
      <c r="A212" s="488" t="s">
        <v>573</v>
      </c>
      <c r="B212" s="489" t="s">
        <v>1454</v>
      </c>
      <c r="C212" s="489" t="s">
        <v>375</v>
      </c>
      <c r="D212" s="505">
        <v>12624.11</v>
      </c>
      <c r="E212" s="505">
        <v>-600</v>
      </c>
      <c r="F212" s="505">
        <v>12024.11</v>
      </c>
      <c r="G212" s="505">
        <v>0</v>
      </c>
      <c r="H212" s="506">
        <v>12024.11</v>
      </c>
    </row>
    <row r="213" spans="1:8">
      <c r="A213" s="488" t="s">
        <v>574</v>
      </c>
      <c r="B213" s="489" t="s">
        <v>1456</v>
      </c>
      <c r="C213" s="489" t="s">
        <v>375</v>
      </c>
      <c r="D213" s="505">
        <v>15895.37</v>
      </c>
      <c r="E213" s="505">
        <v>0</v>
      </c>
      <c r="F213" s="505">
        <v>15895.37</v>
      </c>
      <c r="G213" s="505">
        <v>0</v>
      </c>
      <c r="H213" s="506">
        <v>15895.37</v>
      </c>
    </row>
    <row r="214" spans="1:8">
      <c r="A214" s="488" t="s">
        <v>575</v>
      </c>
      <c r="B214" s="489" t="s">
        <v>1458</v>
      </c>
      <c r="C214" s="489" t="s">
        <v>375</v>
      </c>
      <c r="D214" s="505">
        <v>15051.4</v>
      </c>
      <c r="E214" s="505">
        <v>0</v>
      </c>
      <c r="F214" s="505">
        <v>15051.4</v>
      </c>
      <c r="G214" s="505">
        <v>0</v>
      </c>
      <c r="H214" s="506">
        <v>15051.4</v>
      </c>
    </row>
    <row r="215" spans="1:8">
      <c r="A215" s="488" t="s">
        <v>576</v>
      </c>
      <c r="B215" s="489" t="s">
        <v>1630</v>
      </c>
      <c r="C215" s="489" t="s">
        <v>375</v>
      </c>
      <c r="D215" s="505">
        <v>246.57</v>
      </c>
      <c r="E215" s="505">
        <v>0</v>
      </c>
      <c r="F215" s="505">
        <v>246.57</v>
      </c>
      <c r="G215" s="505">
        <v>0</v>
      </c>
      <c r="H215" s="506">
        <v>246.57</v>
      </c>
    </row>
    <row r="216" spans="1:8">
      <c r="A216" s="488" t="s">
        <v>577</v>
      </c>
      <c r="B216" s="489" t="s">
        <v>1637</v>
      </c>
      <c r="C216" s="489" t="s">
        <v>375</v>
      </c>
      <c r="D216" s="505">
        <v>853033</v>
      </c>
      <c r="E216" s="505">
        <v>0</v>
      </c>
      <c r="F216" s="505">
        <v>853033</v>
      </c>
      <c r="G216" s="505">
        <v>0</v>
      </c>
      <c r="H216" s="506">
        <v>853033</v>
      </c>
    </row>
    <row r="217" spans="1:8">
      <c r="A217" s="488" t="s">
        <v>578</v>
      </c>
      <c r="B217" s="489" t="s">
        <v>1229</v>
      </c>
      <c r="C217" s="489" t="s">
        <v>375</v>
      </c>
      <c r="D217" s="505">
        <v>30400</v>
      </c>
      <c r="E217" s="505">
        <v>0</v>
      </c>
      <c r="F217" s="505">
        <v>30400</v>
      </c>
      <c r="G217" s="505">
        <v>0</v>
      </c>
      <c r="H217" s="506">
        <v>30400</v>
      </c>
    </row>
    <row r="218" spans="1:8">
      <c r="A218" s="488" t="s">
        <v>579</v>
      </c>
      <c r="B218" s="489" t="s">
        <v>1639</v>
      </c>
      <c r="C218" s="489" t="s">
        <v>375</v>
      </c>
      <c r="D218" s="505">
        <v>22729.9</v>
      </c>
      <c r="E218" s="505">
        <v>0</v>
      </c>
      <c r="F218" s="505">
        <v>22729.9</v>
      </c>
      <c r="G218" s="505">
        <v>0</v>
      </c>
      <c r="H218" s="506">
        <v>22729.9</v>
      </c>
    </row>
    <row r="219" spans="1:8">
      <c r="A219" s="488" t="s">
        <v>580</v>
      </c>
      <c r="B219" s="489" t="s">
        <v>22</v>
      </c>
      <c r="C219" s="489" t="s">
        <v>375</v>
      </c>
      <c r="D219" s="505">
        <v>15645</v>
      </c>
      <c r="E219" s="505">
        <v>0</v>
      </c>
      <c r="F219" s="505">
        <v>15645</v>
      </c>
      <c r="G219" s="505">
        <v>0</v>
      </c>
      <c r="H219" s="506">
        <v>15645</v>
      </c>
    </row>
    <row r="220" spans="1:8">
      <c r="A220" s="488" t="s">
        <v>581</v>
      </c>
      <c r="B220" s="489" t="s">
        <v>582</v>
      </c>
      <c r="C220" s="489" t="s">
        <v>375</v>
      </c>
      <c r="D220" s="505">
        <v>18242.189999999999</v>
      </c>
      <c r="E220" s="505">
        <v>363.57</v>
      </c>
      <c r="F220" s="505">
        <v>18605.759999999998</v>
      </c>
      <c r="G220" s="505">
        <v>0</v>
      </c>
      <c r="H220" s="506">
        <v>18605.759999999998</v>
      </c>
    </row>
    <row r="221" spans="1:8">
      <c r="A221" s="488" t="s">
        <v>583</v>
      </c>
      <c r="B221" s="489" t="s">
        <v>1643</v>
      </c>
      <c r="C221" s="489" t="s">
        <v>375</v>
      </c>
      <c r="D221" s="505">
        <v>18313.13</v>
      </c>
      <c r="E221" s="505">
        <v>0</v>
      </c>
      <c r="F221" s="505">
        <v>18313.13</v>
      </c>
      <c r="G221" s="505">
        <v>0</v>
      </c>
      <c r="H221" s="506">
        <v>18313.13</v>
      </c>
    </row>
    <row r="222" spans="1:8">
      <c r="A222" s="488" t="s">
        <v>584</v>
      </c>
      <c r="B222" s="489" t="s">
        <v>1645</v>
      </c>
      <c r="C222" s="489" t="s">
        <v>375</v>
      </c>
      <c r="D222" s="505">
        <v>6531</v>
      </c>
      <c r="E222" s="505">
        <v>0</v>
      </c>
      <c r="F222" s="505">
        <v>6531</v>
      </c>
      <c r="G222" s="505">
        <v>0</v>
      </c>
      <c r="H222" s="506">
        <v>6531</v>
      </c>
    </row>
    <row r="223" spans="1:8">
      <c r="A223" s="488" t="s">
        <v>585</v>
      </c>
      <c r="B223" s="489" t="s">
        <v>586</v>
      </c>
      <c r="C223" s="489" t="s">
        <v>375</v>
      </c>
      <c r="D223" s="505">
        <v>14016.47</v>
      </c>
      <c r="E223" s="505">
        <v>0</v>
      </c>
      <c r="F223" s="505">
        <v>14016.47</v>
      </c>
      <c r="G223" s="505">
        <v>0</v>
      </c>
      <c r="H223" s="506">
        <v>14016.47</v>
      </c>
    </row>
    <row r="224" spans="1:8">
      <c r="A224" s="488" t="s">
        <v>587</v>
      </c>
      <c r="B224" s="489" t="s">
        <v>1641</v>
      </c>
      <c r="C224" s="489" t="s">
        <v>375</v>
      </c>
      <c r="D224" s="505">
        <v>8150</v>
      </c>
      <c r="E224" s="505">
        <v>0</v>
      </c>
      <c r="F224" s="505">
        <v>8150</v>
      </c>
      <c r="G224" s="505">
        <v>0</v>
      </c>
      <c r="H224" s="506">
        <v>8150</v>
      </c>
    </row>
    <row r="225" spans="1:8">
      <c r="A225" s="488" t="s">
        <v>588</v>
      </c>
      <c r="B225" s="489" t="s">
        <v>1647</v>
      </c>
      <c r="C225" s="489" t="s">
        <v>375</v>
      </c>
      <c r="D225" s="505">
        <v>1431</v>
      </c>
      <c r="E225" s="505">
        <v>0</v>
      </c>
      <c r="F225" s="505">
        <v>1431</v>
      </c>
      <c r="G225" s="505">
        <v>0</v>
      </c>
      <c r="H225" s="506">
        <v>1431</v>
      </c>
    </row>
    <row r="226" spans="1:8">
      <c r="A226" s="488" t="s">
        <v>589</v>
      </c>
      <c r="B226" s="489" t="s">
        <v>0</v>
      </c>
      <c r="C226" s="489" t="s">
        <v>375</v>
      </c>
      <c r="D226" s="505">
        <v>5739</v>
      </c>
      <c r="E226" s="505">
        <v>0</v>
      </c>
      <c r="F226" s="505">
        <v>5739</v>
      </c>
      <c r="G226" s="505">
        <v>0</v>
      </c>
      <c r="H226" s="506">
        <v>5739</v>
      </c>
    </row>
    <row r="227" spans="1:8">
      <c r="A227" s="488" t="s">
        <v>590</v>
      </c>
      <c r="B227" s="489" t="s">
        <v>2</v>
      </c>
      <c r="C227" s="489" t="s">
        <v>375</v>
      </c>
      <c r="D227" s="505">
        <v>7459.12</v>
      </c>
      <c r="E227" s="505">
        <v>0</v>
      </c>
      <c r="F227" s="505">
        <v>7459.12</v>
      </c>
      <c r="G227" s="505">
        <v>0</v>
      </c>
      <c r="H227" s="506">
        <v>7459.12</v>
      </c>
    </row>
    <row r="228" spans="1:8">
      <c r="A228" s="488" t="s">
        <v>591</v>
      </c>
      <c r="B228" s="489" t="s">
        <v>4</v>
      </c>
      <c r="C228" s="489" t="s">
        <v>375</v>
      </c>
      <c r="D228" s="505">
        <v>1.42</v>
      </c>
      <c r="E228" s="505">
        <v>0</v>
      </c>
      <c r="F228" s="505">
        <v>1.42</v>
      </c>
      <c r="G228" s="505">
        <v>0</v>
      </c>
      <c r="H228" s="506">
        <v>1.42</v>
      </c>
    </row>
    <row r="229" spans="1:8">
      <c r="A229" s="488" t="s">
        <v>592</v>
      </c>
      <c r="B229" s="489" t="s">
        <v>10</v>
      </c>
      <c r="C229" s="489" t="s">
        <v>375</v>
      </c>
      <c r="D229" s="505">
        <v>17441</v>
      </c>
      <c r="E229" s="505">
        <v>0</v>
      </c>
      <c r="F229" s="505">
        <v>17441</v>
      </c>
      <c r="G229" s="505">
        <v>0</v>
      </c>
      <c r="H229" s="506">
        <v>17441</v>
      </c>
    </row>
    <row r="230" spans="1:8">
      <c r="A230" s="488" t="s">
        <v>593</v>
      </c>
      <c r="B230" s="489" t="s">
        <v>594</v>
      </c>
      <c r="C230" s="489" t="s">
        <v>375</v>
      </c>
      <c r="D230" s="505">
        <v>5965</v>
      </c>
      <c r="E230" s="505">
        <v>0</v>
      </c>
      <c r="F230" s="505">
        <v>5965</v>
      </c>
      <c r="G230" s="505">
        <v>0</v>
      </c>
      <c r="H230" s="506">
        <v>5965</v>
      </c>
    </row>
    <row r="231" spans="1:8">
      <c r="A231" s="488" t="s">
        <v>595</v>
      </c>
      <c r="B231" s="489" t="s">
        <v>596</v>
      </c>
      <c r="C231" s="489" t="s">
        <v>375</v>
      </c>
      <c r="D231" s="505">
        <v>2120.14</v>
      </c>
      <c r="E231" s="505">
        <v>0</v>
      </c>
      <c r="F231" s="505">
        <v>2120.14</v>
      </c>
      <c r="G231" s="505">
        <v>0</v>
      </c>
      <c r="H231" s="506">
        <v>2120.14</v>
      </c>
    </row>
    <row r="232" spans="1:8">
      <c r="A232" s="488" t="s">
        <v>597</v>
      </c>
      <c r="B232" s="489" t="s">
        <v>1490</v>
      </c>
      <c r="C232" s="489" t="s">
        <v>375</v>
      </c>
      <c r="D232" s="505">
        <v>6420</v>
      </c>
      <c r="E232" s="505">
        <v>0</v>
      </c>
      <c r="F232" s="505">
        <v>6420</v>
      </c>
      <c r="G232" s="505">
        <v>0</v>
      </c>
      <c r="H232" s="506">
        <v>6420</v>
      </c>
    </row>
    <row r="233" spans="1:8">
      <c r="A233" s="488" t="s">
        <v>598</v>
      </c>
      <c r="B233" s="489" t="s">
        <v>599</v>
      </c>
      <c r="C233" s="489" t="s">
        <v>375</v>
      </c>
      <c r="D233" s="505">
        <v>30431.37</v>
      </c>
      <c r="E233" s="505">
        <v>0</v>
      </c>
      <c r="F233" s="505">
        <v>30431.37</v>
      </c>
      <c r="G233" s="505">
        <v>0</v>
      </c>
      <c r="H233" s="506">
        <v>30431.37</v>
      </c>
    </row>
    <row r="234" spans="1:8">
      <c r="A234" s="488" t="s">
        <v>600</v>
      </c>
      <c r="B234" s="489" t="s">
        <v>601</v>
      </c>
      <c r="C234" s="489" t="s">
        <v>375</v>
      </c>
      <c r="D234" s="505">
        <v>23359.599999999999</v>
      </c>
      <c r="E234" s="505">
        <v>0</v>
      </c>
      <c r="F234" s="505">
        <v>23359.599999999999</v>
      </c>
      <c r="G234" s="505">
        <v>0</v>
      </c>
      <c r="H234" s="506">
        <v>23359.599999999999</v>
      </c>
    </row>
    <row r="235" spans="1:8">
      <c r="A235" s="488" t="s">
        <v>602</v>
      </c>
      <c r="B235" s="489" t="s">
        <v>603</v>
      </c>
      <c r="C235" s="489" t="s">
        <v>375</v>
      </c>
      <c r="D235" s="505">
        <v>7490</v>
      </c>
      <c r="E235" s="505">
        <v>0</v>
      </c>
      <c r="F235" s="505">
        <v>7490</v>
      </c>
      <c r="G235" s="505">
        <v>0</v>
      </c>
      <c r="H235" s="506">
        <v>7490</v>
      </c>
    </row>
    <row r="236" spans="1:8">
      <c r="A236" s="488" t="s">
        <v>604</v>
      </c>
      <c r="B236" s="489" t="s">
        <v>605</v>
      </c>
      <c r="C236" s="489" t="s">
        <v>375</v>
      </c>
      <c r="D236" s="505">
        <v>225369.99</v>
      </c>
      <c r="E236" s="505">
        <v>0</v>
      </c>
      <c r="F236" s="505">
        <v>225369.99</v>
      </c>
      <c r="G236" s="505">
        <v>0</v>
      </c>
      <c r="H236" s="506">
        <v>225369.99</v>
      </c>
    </row>
    <row r="237" spans="1:8">
      <c r="A237" s="488" t="s">
        <v>606</v>
      </c>
      <c r="B237" s="489" t="s">
        <v>607</v>
      </c>
      <c r="C237" s="489" t="s">
        <v>375</v>
      </c>
      <c r="D237" s="505">
        <v>29686.77</v>
      </c>
      <c r="E237" s="505">
        <v>0</v>
      </c>
      <c r="F237" s="505">
        <v>29686.77</v>
      </c>
      <c r="G237" s="505">
        <v>0</v>
      </c>
      <c r="H237" s="506">
        <v>29686.77</v>
      </c>
    </row>
    <row r="238" spans="1:8">
      <c r="A238" s="488" t="s">
        <v>608</v>
      </c>
      <c r="B238" s="489" t="s">
        <v>1470</v>
      </c>
      <c r="C238" s="489" t="s">
        <v>375</v>
      </c>
      <c r="D238" s="505">
        <v>17640</v>
      </c>
      <c r="E238" s="505">
        <v>0</v>
      </c>
      <c r="F238" s="505">
        <v>17640</v>
      </c>
      <c r="G238" s="505">
        <v>0</v>
      </c>
      <c r="H238" s="506">
        <v>17640</v>
      </c>
    </row>
    <row r="239" spans="1:8">
      <c r="A239" s="488" t="s">
        <v>609</v>
      </c>
      <c r="B239" s="489" t="s">
        <v>610</v>
      </c>
      <c r="C239" s="489" t="s">
        <v>375</v>
      </c>
      <c r="D239" s="505">
        <v>144308</v>
      </c>
      <c r="E239" s="505">
        <v>0</v>
      </c>
      <c r="F239" s="505">
        <v>144308</v>
      </c>
      <c r="G239" s="505">
        <v>0</v>
      </c>
      <c r="H239" s="506">
        <v>144308</v>
      </c>
    </row>
    <row r="240" spans="1:8">
      <c r="A240" s="488" t="s">
        <v>611</v>
      </c>
      <c r="B240" s="489" t="s">
        <v>612</v>
      </c>
      <c r="C240" s="489" t="s">
        <v>375</v>
      </c>
      <c r="D240" s="505">
        <v>12024.11</v>
      </c>
      <c r="E240" s="505">
        <v>0</v>
      </c>
      <c r="F240" s="505">
        <v>12024.11</v>
      </c>
      <c r="G240" s="505">
        <v>0</v>
      </c>
      <c r="H240" s="506">
        <v>12024.11</v>
      </c>
    </row>
    <row r="241" spans="1:8">
      <c r="A241" s="488" t="s">
        <v>613</v>
      </c>
      <c r="B241" s="489" t="s">
        <v>20</v>
      </c>
      <c r="C241" s="489" t="s">
        <v>375</v>
      </c>
      <c r="D241" s="505">
        <v>15895.37</v>
      </c>
      <c r="E241" s="505">
        <v>0</v>
      </c>
      <c r="F241" s="505">
        <v>15895.37</v>
      </c>
      <c r="G241" s="505">
        <v>0</v>
      </c>
      <c r="H241" s="506">
        <v>15895.37</v>
      </c>
    </row>
    <row r="242" spans="1:8">
      <c r="A242" s="488" t="s">
        <v>614</v>
      </c>
      <c r="B242" s="489" t="s">
        <v>24</v>
      </c>
      <c r="C242" s="489" t="s">
        <v>375</v>
      </c>
      <c r="D242" s="505">
        <v>15051.4</v>
      </c>
      <c r="E242" s="505">
        <v>0</v>
      </c>
      <c r="F242" s="505">
        <v>15051.4</v>
      </c>
      <c r="G242" s="505">
        <v>0</v>
      </c>
      <c r="H242" s="506">
        <v>15051.4</v>
      </c>
    </row>
    <row r="243" spans="1:8">
      <c r="A243" s="488" t="s">
        <v>615</v>
      </c>
      <c r="B243" s="489" t="s">
        <v>26</v>
      </c>
      <c r="C243" s="489" t="s">
        <v>375</v>
      </c>
      <c r="D243" s="507">
        <v>118810.88</v>
      </c>
      <c r="E243" s="507">
        <v>0</v>
      </c>
      <c r="F243" s="507">
        <v>118810.88</v>
      </c>
      <c r="G243" s="507">
        <v>0</v>
      </c>
      <c r="H243" s="508">
        <v>118810.88</v>
      </c>
    </row>
    <row r="244" spans="1:8">
      <c r="A244" s="488" t="s">
        <v>425</v>
      </c>
      <c r="B244" s="489" t="s">
        <v>376</v>
      </c>
      <c r="C244" s="489" t="s">
        <v>425</v>
      </c>
      <c r="D244" s="518">
        <v>26755838.309999999</v>
      </c>
      <c r="E244" s="518">
        <v>-2161339.2400000002</v>
      </c>
      <c r="F244" s="518">
        <v>24594499.07</v>
      </c>
      <c r="G244" s="518">
        <v>-167662</v>
      </c>
      <c r="H244" s="519">
        <v>24426837.07</v>
      </c>
    </row>
    <row r="245" spans="1:8">
      <c r="A245" s="488"/>
      <c r="B245" s="489"/>
      <c r="C245" s="489"/>
      <c r="D245" s="505"/>
      <c r="E245" s="505"/>
      <c r="F245" s="505"/>
      <c r="G245" s="505"/>
      <c r="H245" s="506"/>
    </row>
    <row r="246" spans="1:8">
      <c r="A246" s="488" t="s">
        <v>425</v>
      </c>
      <c r="B246" s="489" t="s">
        <v>778</v>
      </c>
      <c r="C246" s="489" t="s">
        <v>425</v>
      </c>
      <c r="D246" s="507">
        <v>-8682202.0899999999</v>
      </c>
      <c r="E246" s="507">
        <v>-2415772.83</v>
      </c>
      <c r="F246" s="507">
        <v>-11097974.92</v>
      </c>
      <c r="G246" s="507">
        <v>0</v>
      </c>
      <c r="H246" s="508">
        <v>-11097974.92</v>
      </c>
    </row>
    <row r="247" spans="1:8">
      <c r="A247" s="488"/>
      <c r="B247" s="489"/>
      <c r="C247" s="489"/>
      <c r="D247" s="505"/>
      <c r="E247" s="505"/>
      <c r="F247" s="505"/>
      <c r="G247" s="505"/>
      <c r="H247" s="506"/>
    </row>
    <row r="248" spans="1:8">
      <c r="A248" s="488" t="s">
        <v>616</v>
      </c>
      <c r="B248" s="489" t="s">
        <v>706</v>
      </c>
      <c r="C248" s="489" t="s">
        <v>377</v>
      </c>
      <c r="D248" s="505">
        <v>0</v>
      </c>
      <c r="E248" s="505">
        <v>35657.75</v>
      </c>
      <c r="F248" s="505">
        <v>35657.75</v>
      </c>
      <c r="G248" s="505">
        <v>0</v>
      </c>
      <c r="H248" s="506">
        <v>35657.75</v>
      </c>
    </row>
    <row r="249" spans="1:8">
      <c r="A249" s="488" t="s">
        <v>617</v>
      </c>
      <c r="B249" s="489" t="s">
        <v>28</v>
      </c>
      <c r="C249" s="489" t="s">
        <v>377</v>
      </c>
      <c r="D249" s="505">
        <v>3536824.81</v>
      </c>
      <c r="E249" s="505">
        <v>0</v>
      </c>
      <c r="F249" s="505">
        <v>3536824.81</v>
      </c>
      <c r="G249" s="505">
        <v>0</v>
      </c>
      <c r="H249" s="506">
        <v>3536824.81</v>
      </c>
    </row>
    <row r="250" spans="1:8">
      <c r="A250" s="488" t="s">
        <v>618</v>
      </c>
      <c r="B250" s="489" t="s">
        <v>619</v>
      </c>
      <c r="C250" s="489" t="s">
        <v>656</v>
      </c>
      <c r="D250" s="505">
        <v>0</v>
      </c>
      <c r="E250" s="505">
        <v>2522343.42</v>
      </c>
      <c r="F250" s="505">
        <v>2522343.42</v>
      </c>
      <c r="G250" s="505">
        <v>0</v>
      </c>
      <c r="H250" s="506">
        <v>2522343.42</v>
      </c>
    </row>
    <row r="251" spans="1:8">
      <c r="A251" s="488" t="s">
        <v>620</v>
      </c>
      <c r="B251" s="489" t="s">
        <v>621</v>
      </c>
      <c r="C251" s="489" t="s">
        <v>656</v>
      </c>
      <c r="D251" s="507">
        <v>0</v>
      </c>
      <c r="E251" s="507">
        <v>-702203.43</v>
      </c>
      <c r="F251" s="507">
        <v>-702203.43</v>
      </c>
      <c r="G251" s="507">
        <v>0</v>
      </c>
      <c r="H251" s="508">
        <v>-702203.43</v>
      </c>
    </row>
    <row r="252" spans="1:8">
      <c r="A252" s="488"/>
      <c r="B252" s="489"/>
      <c r="C252" s="489"/>
      <c r="D252" s="505"/>
      <c r="E252" s="505"/>
      <c r="F252" s="505"/>
      <c r="G252" s="505"/>
      <c r="H252" s="506"/>
    </row>
    <row r="253" spans="1:8" ht="12" thickBot="1">
      <c r="A253" s="488" t="s">
        <v>425</v>
      </c>
      <c r="B253" s="489" t="s">
        <v>721</v>
      </c>
      <c r="C253" s="489" t="s">
        <v>425</v>
      </c>
      <c r="D253" s="509">
        <v>-5145377.28</v>
      </c>
      <c r="E253" s="509">
        <v>-559975.09</v>
      </c>
      <c r="F253" s="509">
        <v>-5705352.3700000001</v>
      </c>
      <c r="G253" s="509">
        <v>0</v>
      </c>
      <c r="H253" s="510">
        <v>-5705352.3700000001</v>
      </c>
    </row>
    <row r="254" spans="1:8" ht="12" thickTop="1">
      <c r="A254" s="488"/>
      <c r="B254" s="489"/>
      <c r="C254" s="489"/>
      <c r="D254" s="500"/>
      <c r="E254" s="500"/>
      <c r="F254" s="500"/>
      <c r="G254" s="500"/>
      <c r="H254" s="501"/>
    </row>
    <row r="255" spans="1:8" ht="12" thickBot="1">
      <c r="A255" s="490"/>
      <c r="B255" s="491"/>
      <c r="C255" s="491"/>
      <c r="D255" s="502"/>
      <c r="E255" s="502"/>
      <c r="F255" s="502"/>
      <c r="G255" s="502"/>
      <c r="H255" s="503"/>
    </row>
    <row r="256" spans="1:8" ht="12" thickTop="1">
      <c r="A256" s="492"/>
      <c r="B256" s="492"/>
      <c r="C256" s="492"/>
      <c r="D256" s="504"/>
      <c r="E256" s="504"/>
      <c r="F256" s="504"/>
      <c r="G256" s="504"/>
      <c r="H256" s="504"/>
    </row>
    <row r="257" spans="4:8">
      <c r="D257" s="479"/>
      <c r="E257" s="479"/>
      <c r="F257" s="479"/>
      <c r="G257" s="479"/>
      <c r="H257" s="479"/>
    </row>
    <row r="258" spans="4:8">
      <c r="D258" s="479"/>
      <c r="E258" s="479"/>
      <c r="F258" s="479"/>
      <c r="G258" s="479"/>
      <c r="H258" s="479"/>
    </row>
    <row r="259" spans="4:8">
      <c r="D259" s="479"/>
      <c r="E259" s="479"/>
      <c r="F259" s="479"/>
      <c r="G259" s="479"/>
      <c r="H259" s="479"/>
    </row>
    <row r="260" spans="4:8">
      <c r="D260" s="479"/>
      <c r="E260" s="479"/>
      <c r="F260" s="479"/>
      <c r="G260" s="479"/>
      <c r="H260" s="479"/>
    </row>
    <row r="261" spans="4:8">
      <c r="D261" s="479"/>
      <c r="E261" s="479"/>
      <c r="F261" s="479"/>
      <c r="G261" s="479"/>
      <c r="H261" s="479"/>
    </row>
    <row r="262" spans="4:8">
      <c r="D262" s="479"/>
      <c r="E262" s="479"/>
      <c r="F262" s="479"/>
      <c r="G262" s="479"/>
      <c r="H262" s="479"/>
    </row>
    <row r="263" spans="4:8">
      <c r="D263" s="479"/>
      <c r="E263" s="479"/>
      <c r="F263" s="479"/>
      <c r="G263" s="479"/>
      <c r="H263" s="479"/>
    </row>
    <row r="264" spans="4:8">
      <c r="D264" s="479"/>
      <c r="E264" s="479"/>
      <c r="F264" s="479"/>
      <c r="G264" s="479"/>
      <c r="H264" s="479"/>
    </row>
    <row r="265" spans="4:8">
      <c r="D265" s="479"/>
      <c r="E265" s="479"/>
      <c r="F265" s="479"/>
      <c r="G265" s="479"/>
      <c r="H265" s="479"/>
    </row>
    <row r="266" spans="4:8">
      <c r="D266" s="479"/>
      <c r="E266" s="479"/>
      <c r="F266" s="479"/>
      <c r="G266" s="479"/>
      <c r="H266" s="479"/>
    </row>
    <row r="267" spans="4:8">
      <c r="D267" s="479"/>
      <c r="E267" s="479"/>
      <c r="F267" s="479"/>
      <c r="G267" s="479"/>
      <c r="H267" s="479"/>
    </row>
    <row r="268" spans="4:8">
      <c r="D268" s="479"/>
      <c r="E268" s="479"/>
      <c r="F268" s="479"/>
      <c r="G268" s="479"/>
      <c r="H268" s="479"/>
    </row>
    <row r="269" spans="4:8">
      <c r="D269" s="479"/>
      <c r="E269" s="479"/>
      <c r="F269" s="479"/>
      <c r="G269" s="479"/>
      <c r="H269" s="479"/>
    </row>
    <row r="270" spans="4:8">
      <c r="D270" s="479"/>
      <c r="E270" s="479"/>
      <c r="F270" s="479"/>
      <c r="G270" s="479"/>
      <c r="H270" s="479"/>
    </row>
    <row r="271" spans="4:8">
      <c r="D271" s="479"/>
      <c r="E271" s="479"/>
      <c r="F271" s="479"/>
      <c r="G271" s="479"/>
      <c r="H271" s="479"/>
    </row>
    <row r="272" spans="4:8">
      <c r="D272" s="479"/>
      <c r="E272" s="479"/>
      <c r="F272" s="479"/>
      <c r="G272" s="479"/>
      <c r="H272" s="479"/>
    </row>
    <row r="273" spans="4:8">
      <c r="D273" s="479"/>
      <c r="E273" s="479"/>
      <c r="F273" s="479"/>
      <c r="G273" s="479"/>
      <c r="H273" s="479"/>
    </row>
    <row r="274" spans="4:8">
      <c r="D274" s="479"/>
      <c r="E274" s="479"/>
      <c r="F274" s="479"/>
      <c r="G274" s="479"/>
      <c r="H274" s="479"/>
    </row>
    <row r="275" spans="4:8">
      <c r="D275" s="479"/>
      <c r="E275" s="479"/>
      <c r="F275" s="479"/>
      <c r="G275" s="479"/>
      <c r="H275" s="479"/>
    </row>
    <row r="276" spans="4:8">
      <c r="D276" s="479"/>
      <c r="E276" s="479"/>
      <c r="F276" s="479"/>
      <c r="G276" s="479"/>
      <c r="H276" s="479"/>
    </row>
    <row r="277" spans="4:8">
      <c r="D277" s="479"/>
      <c r="E277" s="479"/>
      <c r="F277" s="479"/>
      <c r="G277" s="479"/>
      <c r="H277" s="479"/>
    </row>
    <row r="278" spans="4:8">
      <c r="D278" s="479"/>
      <c r="E278" s="479"/>
      <c r="F278" s="479"/>
      <c r="G278" s="479"/>
      <c r="H278" s="479"/>
    </row>
    <row r="279" spans="4:8">
      <c r="D279" s="479"/>
      <c r="E279" s="479"/>
      <c r="F279" s="479"/>
      <c r="G279" s="479"/>
      <c r="H279" s="479"/>
    </row>
    <row r="280" spans="4:8">
      <c r="D280" s="479"/>
      <c r="E280" s="479"/>
      <c r="F280" s="479"/>
      <c r="G280" s="479"/>
      <c r="H280" s="479"/>
    </row>
    <row r="281" spans="4:8">
      <c r="D281" s="479"/>
      <c r="E281" s="479"/>
      <c r="F281" s="479"/>
      <c r="G281" s="479"/>
      <c r="H281" s="479"/>
    </row>
    <row r="282" spans="4:8">
      <c r="D282" s="479"/>
      <c r="E282" s="479"/>
      <c r="F282" s="479"/>
      <c r="G282" s="479"/>
      <c r="H282" s="479"/>
    </row>
    <row r="283" spans="4:8">
      <c r="D283" s="479"/>
      <c r="E283" s="479"/>
      <c r="F283" s="479"/>
      <c r="G283" s="479"/>
      <c r="H283" s="479"/>
    </row>
    <row r="284" spans="4:8">
      <c r="D284" s="479"/>
      <c r="E284" s="479"/>
      <c r="F284" s="479"/>
      <c r="G284" s="479"/>
      <c r="H284" s="479"/>
    </row>
  </sheetData>
  <mergeCells count="1">
    <mergeCell ref="A5:C5"/>
  </mergeCells>
  <phoneticPr fontId="154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Cash Flows Q1'2012</vt:lpstr>
      <vt:lpstr>Sheet1</vt:lpstr>
      <vt:lpstr>Cash Flows Q2'2013</vt:lpstr>
      <vt:lpstr>Cash Flows Q2'2012</vt:lpstr>
      <vt:lpstr>TB by Lead</vt:lpstr>
      <vt:lpstr>TB by Account </vt:lpstr>
      <vt:lpstr>Sheet3</vt:lpstr>
      <vt:lpstr>Lead</vt:lpstr>
      <vt:lpstr>Account</vt:lpstr>
      <vt:lpstr>งบแสดงฐานะการเงิน</vt:lpstr>
      <vt:lpstr>หมายเหตุ</vt:lpstr>
      <vt:lpstr>งบกำไรขาดทุนเบ็ดเสร็จ</vt:lpstr>
      <vt:lpstr>เปลี่ยนแปลงรวม</vt:lpstr>
      <vt:lpstr>เปลี่ยนแปลง เฉพาะ</vt:lpstr>
      <vt:lpstr>งบกระแสเงินสด</vt:lpstr>
      <vt:lpstr>GT_Custom</vt:lpstr>
      <vt:lpstr>เปลี่ยนแปลงรวม!print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'เปลี่ยนแปลง เฉพาะ'!Print_Area</vt:lpstr>
      <vt:lpstr>เปลี่ยนแปลงรวม!Print_Area</vt:lpstr>
      <vt:lpstr>หมายเหตุ!Print_Area</vt:lpstr>
    </vt:vector>
  </TitlesOfParts>
  <Company>Grant Thornton Thailand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Administrator</dc:creator>
  <cp:lastModifiedBy>Windows User</cp:lastModifiedBy>
  <cp:lastPrinted>2019-02-26T07:03:44Z</cp:lastPrinted>
  <dcterms:created xsi:type="dcterms:W3CDTF">2003-04-25T10:31:53Z</dcterms:created>
  <dcterms:modified xsi:type="dcterms:W3CDTF">2019-03-01T04:10:27Z</dcterms:modified>
</cp:coreProperties>
</file>